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Weekly Toplist" sheetId="1" r:id="rId1"/>
    <sheet name="Movie Opening Weeks" sheetId="2" r:id="rId2"/>
    <sheet name="Weekly Totals" sheetId="3" r:id="rId3"/>
  </sheets>
  <definedNames/>
  <calcPr fullCalcOnLoad="1"/>
</workbook>
</file>

<file path=xl/sharedStrings.xml><?xml version="1.0" encoding="utf-8"?>
<sst xmlns="http://schemas.openxmlformats.org/spreadsheetml/2006/main" count="1198" uniqueCount="469">
  <si>
    <t>MAGYARORSZÁG MŰSORHETI TOPLISTA</t>
  </si>
  <si>
    <t>2017.10.05. -10.11.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</si>
  <si>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</si>
  <si>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</si>
  <si>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</si>
  <si>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</si>
  <si>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</si>
  <si>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</si>
  <si>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</si>
  <si>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</si>
  <si>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</si>
  <si>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</si>
  <si>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</si>
  <si>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</si>
  <si>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Blade Runner 2049</t>
  </si>
  <si>
    <t>Szárnyas fejvadász 2049</t>
  </si>
  <si>
    <t>InterCom</t>
  </si>
  <si>
    <t>Kingsman: The Golden Circle</t>
  </si>
  <si>
    <t>Kingsman: Az aranykör</t>
  </si>
  <si>
    <t>Forum</t>
  </si>
  <si>
    <t xml:space="preserve">It  </t>
  </si>
  <si>
    <t xml:space="preserve">Az   </t>
  </si>
  <si>
    <t>Flatliners</t>
  </si>
  <si>
    <t>Egyenesen át</t>
  </si>
  <si>
    <t>The Lego Ninjago Movie</t>
  </si>
  <si>
    <t>A Lego Ninjago film</t>
  </si>
  <si>
    <t>American Made</t>
  </si>
  <si>
    <t>Barry Seal: A beszállító</t>
  </si>
  <si>
    <t>UIP</t>
  </si>
  <si>
    <t>Home Again</t>
  </si>
  <si>
    <t>Újra otthon</t>
  </si>
  <si>
    <t>BBM</t>
  </si>
  <si>
    <t>Tulip Fever</t>
  </si>
  <si>
    <t>Tulipánláz</t>
  </si>
  <si>
    <t>The Son of Bigfoot</t>
  </si>
  <si>
    <t>Óriásláb fia</t>
  </si>
  <si>
    <t>Freeman</t>
  </si>
  <si>
    <t>Victoria and Abdul</t>
  </si>
  <si>
    <t>Viktória királynő és Abdul</t>
  </si>
  <si>
    <t>TOP 10</t>
  </si>
  <si>
    <t>The Hitman's Bodyguard</t>
  </si>
  <si>
    <t>Sokkal több mint testőr</t>
  </si>
  <si>
    <t>Borg/McEnroe</t>
  </si>
  <si>
    <t>A Company</t>
  </si>
  <si>
    <t>Pappa Pia</t>
  </si>
  <si>
    <t>The Only Living Boy in New York</t>
  </si>
  <si>
    <t>New York-i afférok</t>
  </si>
  <si>
    <t>Cinetel</t>
  </si>
  <si>
    <t>American Assassin</t>
  </si>
  <si>
    <t>Amerikai bérgyilkos</t>
  </si>
  <si>
    <t>The Nut Job 2: Nutty by Nature</t>
  </si>
  <si>
    <t>A mogyoró-meló 2.</t>
  </si>
  <si>
    <t>The Emoji Movie</t>
  </si>
  <si>
    <t>Az Emoji-film</t>
  </si>
  <si>
    <t>Despicable Me 3</t>
  </si>
  <si>
    <t>Gru 3</t>
  </si>
  <si>
    <t>The Beguiled</t>
  </si>
  <si>
    <t>Csábítás</t>
  </si>
  <si>
    <t>Kincsem</t>
  </si>
  <si>
    <t>Testről és lélekről</t>
  </si>
  <si>
    <t>Testről és Lélekről</t>
  </si>
  <si>
    <t>MoziNet</t>
  </si>
  <si>
    <t>Lady Macbeth</t>
  </si>
  <si>
    <t>Cinefilco</t>
  </si>
  <si>
    <t>Renegades</t>
  </si>
  <si>
    <t>Renegátok</t>
  </si>
  <si>
    <t>Ultra</t>
  </si>
  <si>
    <t>Midwife</t>
  </si>
  <si>
    <t>Én és a mostohám</t>
  </si>
  <si>
    <t>ADS</t>
  </si>
  <si>
    <t>Willkommen bei den Hartmanns</t>
  </si>
  <si>
    <t>Isten hozott Németországban!</t>
  </si>
  <si>
    <t>Cars 3</t>
  </si>
  <si>
    <t>Verdák 3</t>
  </si>
  <si>
    <t>MR STEIN GOES ONLINE</t>
  </si>
  <si>
    <t>A MAGAS ŐSZ FÉRFI TÁRSAT KERES</t>
  </si>
  <si>
    <t>Hetedik alabárdos</t>
  </si>
  <si>
    <t>Sky Film</t>
  </si>
  <si>
    <t>Pirates of the Caribbean: Dead Men Tell No Tales</t>
  </si>
  <si>
    <t>A Karib-tenger kalózai: Salazár bosszúja</t>
  </si>
  <si>
    <t>Everything, Everything</t>
  </si>
  <si>
    <t>Minden, minden</t>
  </si>
  <si>
    <t>Jour J</t>
  </si>
  <si>
    <t>Oltári baki</t>
  </si>
  <si>
    <t>FANTASZTIKUS UTAZÁS ÓZ BIRODALMÁBA</t>
  </si>
  <si>
    <t>FANTASTIC JOURNEY TO OZ</t>
  </si>
  <si>
    <t>Jungle Bunch</t>
  </si>
  <si>
    <t>Dzsungel mentőakció</t>
  </si>
  <si>
    <t>On The Milky Road</t>
  </si>
  <si>
    <t>Tejben vajben szerelemben</t>
  </si>
  <si>
    <t>Rabbit School</t>
  </si>
  <si>
    <t>Nyuszi suli</t>
  </si>
  <si>
    <t>Open water - Cage dive</t>
  </si>
  <si>
    <t>Nyílt tengeren: Cápák között</t>
  </si>
  <si>
    <t>The Square</t>
  </si>
  <si>
    <t>A négyzet</t>
  </si>
  <si>
    <t>Cirko Film</t>
  </si>
  <si>
    <t>Being Solomon</t>
  </si>
  <si>
    <t>Salamon király kalandjai</t>
  </si>
  <si>
    <t>Vertigo</t>
  </si>
  <si>
    <t>47 Meters Down</t>
  </si>
  <si>
    <t>47 méter mélyen</t>
  </si>
  <si>
    <t>Bartók</t>
  </si>
  <si>
    <t>FilmNet</t>
  </si>
  <si>
    <t>Wind River</t>
  </si>
  <si>
    <t>Gyilkos nyomon</t>
  </si>
  <si>
    <t>Inhumans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</si>
  <si>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</si>
  <si>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</si>
  <si>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</si>
  <si>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</si>
  <si>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</si>
  <si>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</si>
  <si>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House</t>
  </si>
  <si>
    <t>A szerencse háza</t>
  </si>
  <si>
    <t>RAID DINGUE</t>
  </si>
  <si>
    <t>RAID - A TÖRVÉNY NEMÉBEN</t>
  </si>
  <si>
    <t>Egy kupac kufli</t>
  </si>
  <si>
    <t>Kedd</t>
  </si>
  <si>
    <t>K.O.</t>
  </si>
  <si>
    <t>The Promise</t>
  </si>
  <si>
    <t>Az ígéret</t>
  </si>
  <si>
    <t>Annabelle 2: The Creation</t>
  </si>
  <si>
    <t>Annabelle 2. - A teremtés</t>
  </si>
  <si>
    <t>Fun Mom Diner</t>
  </si>
  <si>
    <t>Anyák elszabadulva</t>
  </si>
  <si>
    <t>Telle mere, telle fille</t>
  </si>
  <si>
    <t>Bébibumm</t>
  </si>
  <si>
    <t>The Dark Tower</t>
  </si>
  <si>
    <t>A setét torony</t>
  </si>
  <si>
    <t>Aurore</t>
  </si>
  <si>
    <t>Ötven tavasz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</si>
  <si>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</si>
  <si>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</si>
  <si>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</si>
  <si>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</si>
  <si>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</si>
  <si>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</si>
  <si>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</si>
  <si>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</si>
  <si>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</si>
  <si>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</si>
  <si>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</si>
  <si>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</si>
  <si>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</si>
  <si>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</si>
  <si>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</si>
  <si>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</si>
  <si>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</si>
  <si>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</si>
  <si>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</si>
  <si>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</si>
  <si>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</si>
  <si>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</si>
  <si>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</si>
  <si>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</si>
  <si>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</si>
  <si>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</si>
  <si>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</si>
  <si>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</si>
  <si>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</si>
  <si>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</si>
  <si>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Diary of a Wimpy Kid: The Long Haul</t>
  </si>
  <si>
    <t>Egy ropi naplója - A nagy kiruccanás</t>
  </si>
  <si>
    <t>Wonder Woman</t>
  </si>
  <si>
    <t>The Dragon Spell</t>
  </si>
  <si>
    <t>Sárkányvarázs</t>
  </si>
  <si>
    <t>Richard the Stork</t>
  </si>
  <si>
    <t>Ricsi a gólya</t>
  </si>
  <si>
    <t>Ostatnia rodzina</t>
  </si>
  <si>
    <t>Az utolsó család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</si>
  <si>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</si>
  <si>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</si>
  <si>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</si>
  <si>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</si>
  <si>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</si>
  <si>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</si>
  <si>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Alibi.com</t>
  </si>
  <si>
    <t>Katapult Film</t>
  </si>
  <si>
    <t>Ozzy</t>
  </si>
  <si>
    <t>Állati nagy szökés</t>
  </si>
  <si>
    <t xml:space="preserve">The Beautiful Days of Aranjuez   </t>
  </si>
  <si>
    <t>Aranjuezi szép napok</t>
  </si>
  <si>
    <t>Dino Time</t>
  </si>
  <si>
    <t>Dínó kaland</t>
  </si>
  <si>
    <t>Boss Baby</t>
  </si>
  <si>
    <t>Bébi úr</t>
  </si>
  <si>
    <t>Beauty and the Beast</t>
  </si>
  <si>
    <t>A szépség és a szörnyeteg</t>
  </si>
  <si>
    <t>Rock Dog</t>
  </si>
  <si>
    <t>Rock Csont</t>
  </si>
  <si>
    <t>Sheep and Wolves</t>
  </si>
  <si>
    <t>Állati csetepata</t>
  </si>
  <si>
    <t>Hacksaw Ridge</t>
  </si>
  <si>
    <t>A fegyvertelen katona</t>
  </si>
  <si>
    <t>IZZIE'S WAY HOME</t>
  </si>
  <si>
    <t>IZZIE NYOMÁBAN</t>
  </si>
  <si>
    <t>ESCAPE FROM PLANET EARTH</t>
  </si>
  <si>
    <t>A SZÖRNY MENTŐAKCIÓ</t>
  </si>
  <si>
    <t>Kiki</t>
  </si>
  <si>
    <t>Szex receptre</t>
  </si>
  <si>
    <t>Stefan Zweig: Farewell to Europe</t>
  </si>
  <si>
    <t>Stefan Zweig - Búcsú Európától</t>
  </si>
  <si>
    <t>The Circle</t>
  </si>
  <si>
    <t>A kör</t>
  </si>
  <si>
    <t>With Open Arms</t>
  </si>
  <si>
    <t>Romazuri</t>
  </si>
  <si>
    <t>Radin !</t>
  </si>
  <si>
    <t>A sóher</t>
  </si>
  <si>
    <t>Alien: Covenant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</si>
  <si>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</si>
  <si>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</si>
  <si>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</si>
  <si>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</si>
  <si>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</si>
  <si>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</si>
  <si>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A tökéletes gyilkos</t>
  </si>
  <si>
    <t>Lengemesék</t>
  </si>
  <si>
    <t>6.9 pe scara Richter</t>
  </si>
  <si>
    <t>6,9 a Richter-skálán</t>
  </si>
  <si>
    <t>Get Out</t>
  </si>
  <si>
    <t>Tűnj el !</t>
  </si>
  <si>
    <t>Unforgettable</t>
  </si>
  <si>
    <t>Öldöklő szerelem</t>
  </si>
  <si>
    <t>The Fate of the Furious</t>
  </si>
  <si>
    <t>Halálos iramban 8</t>
  </si>
  <si>
    <t>American Pastoral</t>
  </si>
  <si>
    <t>Amerikai pasztorál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</si>
  <si>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</si>
  <si>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</si>
  <si>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</si>
  <si>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</si>
  <si>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</si>
  <si>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</si>
  <si>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</si>
  <si>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</si>
  <si>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</si>
  <si>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</si>
  <si>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</si>
  <si>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</si>
  <si>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</si>
  <si>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</si>
  <si>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Life</t>
  </si>
  <si>
    <t xml:space="preserve">Élet </t>
  </si>
  <si>
    <t>Chips</t>
  </si>
  <si>
    <t>Bukós szakasz</t>
  </si>
  <si>
    <t>Silence</t>
  </si>
  <si>
    <t>Némaság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</si>
  <si>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</si>
  <si>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</si>
  <si>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</si>
  <si>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</si>
  <si>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</si>
  <si>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</si>
  <si>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</si>
  <si>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</si>
  <si>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</si>
  <si>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</si>
  <si>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</si>
  <si>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</si>
  <si>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</si>
  <si>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</si>
  <si>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</si>
  <si>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</si>
  <si>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</si>
  <si>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</si>
  <si>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</si>
  <si>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</si>
  <si>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</si>
  <si>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</si>
  <si>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</si>
  <si>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</si>
  <si>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</si>
  <si>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</si>
  <si>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</si>
  <si>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</si>
  <si>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Hungaricom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</si>
  <si>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</si>
  <si>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</si>
  <si>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</si>
  <si>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</si>
  <si>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</si>
  <si>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</si>
  <si>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</si>
  <si>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</si>
  <si>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</si>
  <si>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</si>
  <si>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</si>
  <si>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</si>
  <si>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</si>
  <si>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</si>
  <si>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</si>
  <si>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</si>
  <si>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</si>
  <si>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</si>
  <si>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</si>
  <si>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</si>
  <si>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TOTAL</t>
  </si>
  <si>
    <t>Forrás: Filmforgalmazók Egyesülete</t>
  </si>
  <si>
    <t>Becsült adatok</t>
  </si>
  <si>
    <t>Nyitó mozik száma</t>
  </si>
  <si>
    <t>Hétvégi adatok</t>
  </si>
  <si>
    <t>←</t>
  </si>
  <si>
    <t>InrerCom</t>
  </si>
  <si>
    <t>CineTel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</si>
  <si>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</si>
  <si>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</si>
  <si>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</si>
  <si>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</si>
  <si>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</si>
  <si>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</si>
  <si>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</si>
  <si>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</si>
  <si>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</si>
  <si>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</si>
  <si>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</si>
  <si>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</si>
  <si>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</si>
  <si>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</si>
  <si>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</si>
  <si>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</si>
  <si>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</si>
  <si>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</si>
  <si>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</si>
  <si>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</si>
  <si>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</si>
  <si>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</si>
  <si>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</si>
  <si>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</si>
  <si>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</si>
  <si>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</si>
  <si>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</si>
  <si>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</si>
  <si>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</si>
  <si>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</si>
  <si>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</si>
  <si>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</si>
  <si>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</si>
  <si>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</si>
  <si>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</si>
  <si>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</si>
  <si>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</si>
  <si>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</si>
  <si>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</si>
  <si>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</si>
  <si>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</si>
  <si>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</si>
  <si>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</si>
  <si>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</si>
  <si>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</si>
  <si>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</si>
  <si>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</si>
  <si>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</si>
  <si>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</si>
  <si>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</si>
  <si>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</si>
  <si>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</si>
  <si>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</si>
  <si>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</si>
  <si>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</si>
  <si>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</si>
  <si>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</si>
  <si>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</si>
  <si>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</si>
  <si>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</si>
  <si>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</si>
  <si>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</si>
  <si>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</si>
  <si>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</si>
  <si>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</si>
  <si>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</si>
  <si>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</si>
  <si>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</si>
  <si>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</si>
  <si>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</si>
  <si>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</si>
  <si>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</si>
  <si>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</si>
  <si>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</si>
  <si>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</si>
  <si>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</si>
  <si>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</si>
  <si>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</si>
  <si>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</si>
  <si>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</si>
  <si>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</si>
  <si>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</si>
  <si>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</si>
  <si>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</si>
  <si>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</si>
  <si>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</si>
  <si>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</si>
  <si>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</si>
  <si>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</si>
  <si>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</si>
  <si>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</si>
  <si>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</si>
  <si>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</si>
  <si>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</si>
  <si>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</si>
  <si>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</si>
  <si>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</si>
  <si>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</si>
  <si>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</si>
  <si>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</si>
  <si>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</si>
  <si>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</si>
  <si>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</si>
  <si>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</si>
  <si>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</si>
  <si>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</si>
  <si>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</si>
  <si>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</si>
  <si>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</si>
  <si>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</si>
  <si>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</si>
  <si>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</si>
  <si>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</si>
  <si>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Cinenuovo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</si>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</sst>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0.0"/>
    <numFmt numFmtId="173" formatCode="0.0%"/>
    <numFmt numFmtId="174" formatCode="YYYY\-MM\-DD"/>
    <numFmt numFmtId="175" formatCode="#,##0\ [$Ft-40E];[RED]\-#,##0\ [$Ft-40E]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05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Border="1" applyAlignment="1">
      <alignment/>
    </xf>
    <xf numFmtId="168" fontId="9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 vertical="top"/>
    </xf>
    <xf numFmtId="164" fontId="0" fillId="0" borderId="2" xfId="0" applyFont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9" fontId="9" fillId="0" borderId="2" xfId="0" applyNumberFormat="1" applyFont="1" applyFill="1" applyBorder="1" applyAlignment="1">
      <alignment/>
    </xf>
    <xf numFmtId="171" fontId="10" fillId="0" borderId="2" xfId="19" applyNumberFormat="1" applyFont="1" applyFill="1" applyBorder="1" applyAlignment="1" applyProtection="1">
      <alignment vertical="center"/>
      <protection/>
    </xf>
    <xf numFmtId="172" fontId="0" fillId="0" borderId="0" xfId="0" applyNumberFormat="1" applyAlignment="1">
      <alignment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8" fontId="9" fillId="0" borderId="2" xfId="0" applyNumberFormat="1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/>
    </xf>
    <xf numFmtId="169" fontId="10" fillId="0" borderId="2" xfId="15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10" fillId="0" borderId="2" xfId="0" applyFont="1" applyBorder="1" applyAlignment="1" applyProtection="1">
      <alignment horizontal="left" vertical="center"/>
      <protection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8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 horizontal="center"/>
    </xf>
    <xf numFmtId="169" fontId="9" fillId="0" borderId="2" xfId="15" applyNumberFormat="1" applyFont="1" applyFill="1" applyBorder="1" applyAlignment="1" applyProtection="1">
      <alignment/>
      <protection/>
    </xf>
    <xf numFmtId="169" fontId="10" fillId="0" borderId="2" xfId="15" applyNumberFormat="1" applyFont="1" applyFill="1" applyBorder="1" applyAlignment="1" applyProtection="1">
      <alignment horizontal="right"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9" fontId="10" fillId="3" borderId="2" xfId="0" applyNumberFormat="1" applyFont="1" applyFill="1" applyBorder="1" applyAlignment="1" applyProtection="1">
      <alignment vertical="center"/>
      <protection locked="0"/>
    </xf>
    <xf numFmtId="164" fontId="9" fillId="3" borderId="2" xfId="0" applyFont="1" applyFill="1" applyBorder="1" applyAlignment="1">
      <alignment/>
    </xf>
    <xf numFmtId="169" fontId="10" fillId="3" borderId="2" xfId="0" applyNumberFormat="1" applyFont="1" applyFill="1" applyBorder="1" applyAlignment="1" applyProtection="1">
      <alignment horizontal="center" vertical="center"/>
      <protection locked="0"/>
    </xf>
    <xf numFmtId="169" fontId="12" fillId="3" borderId="2" xfId="15" applyNumberFormat="1" applyFont="1" applyFill="1" applyBorder="1" applyAlignment="1" applyProtection="1">
      <alignment/>
      <protection/>
    </xf>
    <xf numFmtId="173" fontId="13" fillId="3" borderId="2" xfId="19" applyNumberFormat="1" applyFont="1" applyFill="1" applyBorder="1" applyAlignment="1" applyProtection="1">
      <alignment vertical="center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9" fontId="9" fillId="0" borderId="2" xfId="15" applyNumberFormat="1" applyFont="1" applyFill="1" applyBorder="1" applyAlignment="1" applyProtection="1">
      <alignment wrapText="1"/>
      <protection/>
    </xf>
    <xf numFmtId="164" fontId="9" fillId="0" borderId="2" xfId="0" applyFont="1" applyFill="1" applyBorder="1" applyAlignment="1">
      <alignment/>
    </xf>
    <xf numFmtId="168" fontId="9" fillId="0" borderId="2" xfId="0" applyNumberFormat="1" applyFont="1" applyFill="1" applyBorder="1" applyAlignment="1">
      <alignment/>
    </xf>
    <xf numFmtId="169" fontId="9" fillId="0" borderId="2" xfId="0" applyNumberFormat="1" applyFont="1" applyFill="1" applyBorder="1" applyAlignment="1">
      <alignment vertical="center"/>
    </xf>
    <xf numFmtId="164" fontId="0" fillId="0" borderId="0" xfId="0" applyFont="1" applyAlignment="1">
      <alignment wrapText="1"/>
    </xf>
    <xf numFmtId="164" fontId="0" fillId="0" borderId="2" xfId="0" applyFont="1" applyBorder="1" applyAlignment="1">
      <alignment wrapText="1"/>
    </xf>
    <xf numFmtId="168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9" fontId="9" fillId="0" borderId="2" xfId="0" applyNumberFormat="1" applyFont="1" applyBorder="1" applyAlignment="1">
      <alignment/>
    </xf>
    <xf numFmtId="169" fontId="9" fillId="0" borderId="2" xfId="0" applyNumberFormat="1" applyFont="1" applyFill="1" applyBorder="1" applyAlignment="1" applyProtection="1">
      <alignment vertical="center" wrapText="1"/>
      <protection locked="0"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4" fontId="9" fillId="0" borderId="2" xfId="0" applyFont="1" applyFill="1" applyBorder="1" applyAlignment="1">
      <alignment horizontal="center" vertical="center"/>
    </xf>
    <xf numFmtId="169" fontId="9" fillId="0" borderId="0" xfId="0" applyNumberFormat="1" applyFont="1" applyFill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9" fontId="9" fillId="0" borderId="2" xfId="0" applyNumberFormat="1" applyFont="1" applyFill="1" applyBorder="1" applyAlignment="1">
      <alignment wrapText="1"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4" xfId="0" applyFont="1" applyFill="1" applyBorder="1" applyAlignment="1" applyProtection="1">
      <alignment horizontal="left" vertical="center"/>
      <protection/>
    </xf>
    <xf numFmtId="169" fontId="14" fillId="2" borderId="5" xfId="0" applyNumberFormat="1" applyFont="1" applyFill="1" applyBorder="1" applyAlignment="1" applyProtection="1">
      <alignment horizontal="center" vertical="center"/>
      <protection/>
    </xf>
    <xf numFmtId="164" fontId="14" fillId="2" borderId="3" xfId="0" applyFont="1" applyFill="1" applyBorder="1" applyAlignment="1" applyProtection="1">
      <alignment horizontal="center" vertical="center"/>
      <protection/>
    </xf>
    <xf numFmtId="169" fontId="15" fillId="2" borderId="6" xfId="0" applyNumberFormat="1" applyFont="1" applyFill="1" applyBorder="1" applyAlignment="1" applyProtection="1">
      <alignment vertical="center"/>
      <protection/>
    </xf>
    <xf numFmtId="173" fontId="14" fillId="2" borderId="3" xfId="0" applyNumberFormat="1" applyFont="1" applyFill="1" applyBorder="1" applyAlignment="1" applyProtection="1">
      <alignment horizontal="right" vertical="center"/>
      <protection/>
    </xf>
    <xf numFmtId="164" fontId="0" fillId="4" borderId="0" xfId="0" applyFont="1" applyFill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8" fontId="0" fillId="0" borderId="0" xfId="0" applyNumberFormat="1" applyAlignment="1">
      <alignment horizontal="left"/>
    </xf>
    <xf numFmtId="164" fontId="0" fillId="5" borderId="0" xfId="0" applyFill="1" applyAlignment="1">
      <alignment/>
    </xf>
    <xf numFmtId="164" fontId="16" fillId="0" borderId="0" xfId="0" applyFont="1" applyAlignment="1">
      <alignment/>
    </xf>
    <xf numFmtId="169" fontId="0" fillId="0" borderId="0" xfId="0" applyNumberFormat="1" applyAlignment="1">
      <alignment/>
    </xf>
    <xf numFmtId="173" fontId="0" fillId="0" borderId="0" xfId="0" applyNumberFormat="1" applyAlignment="1">
      <alignment/>
    </xf>
    <xf numFmtId="164" fontId="8" fillId="0" borderId="0" xfId="0" applyFont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2" xfId="0" applyFont="1" applyFill="1" applyBorder="1" applyAlignment="1">
      <alignment horizontal="center" wrapText="1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0" fillId="0" borderId="7" xfId="0" applyFont="1" applyBorder="1" applyAlignment="1" applyProtection="1">
      <alignment horizontal="left" vertical="center"/>
      <protection/>
    </xf>
    <xf numFmtId="169" fontId="10" fillId="0" borderId="2" xfId="0" applyNumberFormat="1" applyFont="1" applyBorder="1" applyAlignment="1">
      <alignment/>
    </xf>
    <xf numFmtId="169" fontId="10" fillId="4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>
      <alignment vertical="center"/>
    </xf>
    <xf numFmtId="169" fontId="9" fillId="0" borderId="2" xfId="0" applyNumberFormat="1" applyFont="1" applyBorder="1" applyAlignment="1">
      <alignment wrapText="1"/>
    </xf>
    <xf numFmtId="164" fontId="9" fillId="0" borderId="2" xfId="0" applyFont="1" applyBorder="1" applyAlignment="1">
      <alignment wrapText="1"/>
    </xf>
    <xf numFmtId="169" fontId="10" fillId="6" borderId="2" xfId="15" applyNumberFormat="1" applyFont="1" applyFill="1" applyBorder="1" applyAlignment="1" applyProtection="1">
      <alignment/>
      <protection/>
    </xf>
    <xf numFmtId="164" fontId="10" fillId="0" borderId="2" xfId="0" applyFont="1" applyFill="1" applyBorder="1" applyAlignment="1">
      <alignment/>
    </xf>
    <xf numFmtId="164" fontId="9" fillId="0" borderId="2" xfId="0" applyFont="1" applyBorder="1" applyAlignment="1" applyProtection="1">
      <alignment horizontal="left" vertical="center"/>
      <protection/>
    </xf>
    <xf numFmtId="169" fontId="9" fillId="5" borderId="2" xfId="0" applyNumberFormat="1" applyFont="1" applyFill="1" applyBorder="1" applyAlignment="1">
      <alignment/>
    </xf>
    <xf numFmtId="169" fontId="9" fillId="5" borderId="2" xfId="15" applyNumberFormat="1" applyFont="1" applyFill="1" applyBorder="1" applyAlignment="1" applyProtection="1">
      <alignment wrapText="1"/>
      <protection/>
    </xf>
    <xf numFmtId="169" fontId="9" fillId="7" borderId="2" xfId="15" applyNumberFormat="1" applyFont="1" applyFill="1" applyBorder="1" applyAlignment="1" applyProtection="1">
      <alignment/>
      <protection/>
    </xf>
    <xf numFmtId="169" fontId="9" fillId="0" borderId="0" xfId="0" applyNumberFormat="1" applyFont="1" applyAlignment="1">
      <alignment/>
    </xf>
    <xf numFmtId="164" fontId="9" fillId="0" borderId="2" xfId="0" applyFont="1" applyFill="1" applyBorder="1" applyAlignment="1" applyProtection="1">
      <alignment horizontal="left" vertical="center"/>
      <protection/>
    </xf>
    <xf numFmtId="169" fontId="9" fillId="5" borderId="2" xfId="15" applyNumberFormat="1" applyFont="1" applyFill="1" applyBorder="1" applyAlignment="1" applyProtection="1">
      <alignment/>
      <protection/>
    </xf>
    <xf numFmtId="169" fontId="9" fillId="0" borderId="0" xfId="0" applyNumberFormat="1" applyFont="1" applyAlignment="1">
      <alignment wrapText="1"/>
    </xf>
    <xf numFmtId="169" fontId="9" fillId="0" borderId="0" xfId="15" applyNumberFormat="1" applyFont="1" applyFill="1" applyBorder="1" applyAlignment="1" applyProtection="1">
      <alignment wrapText="1"/>
      <protection/>
    </xf>
    <xf numFmtId="164" fontId="0" fillId="0" borderId="0" xfId="0" applyNumberFormat="1" applyFont="1" applyAlignment="1">
      <alignment wrapText="1"/>
    </xf>
    <xf numFmtId="169" fontId="9" fillId="0" borderId="2" xfId="15" applyNumberFormat="1" applyFont="1" applyFill="1" applyBorder="1" applyAlignment="1" applyProtection="1">
      <alignment horizontal="right"/>
      <protection/>
    </xf>
    <xf numFmtId="164" fontId="17" fillId="0" borderId="2" xfId="0" applyFont="1" applyBorder="1" applyAlignment="1">
      <alignment/>
    </xf>
    <xf numFmtId="169" fontId="17" fillId="0" borderId="2" xfId="0" applyNumberFormat="1" applyFont="1" applyBorder="1" applyAlignment="1">
      <alignment/>
    </xf>
    <xf numFmtId="174" fontId="9" fillId="0" borderId="2" xfId="0" applyNumberFormat="1" applyFont="1" applyBorder="1" applyAlignment="1">
      <alignment horizontal="left"/>
    </xf>
    <xf numFmtId="175" fontId="9" fillId="0" borderId="2" xfId="0" applyNumberFormat="1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10" fillId="0" borderId="2" xfId="0" applyFont="1" applyBorder="1" applyAlignment="1" applyProtection="1">
      <alignment horizontal="left" vertical="center"/>
      <protection/>
    </xf>
    <xf numFmtId="169" fontId="9" fillId="0" borderId="2" xfId="0" applyNumberFormat="1" applyFont="1" applyBorder="1" applyAlignment="1">
      <alignment horizontal="left"/>
    </xf>
    <xf numFmtId="169" fontId="0" fillId="0" borderId="2" xfId="0" applyNumberFormat="1" applyBorder="1" applyAlignment="1">
      <alignment horizontal="left"/>
    </xf>
    <xf numFmtId="174" fontId="9" fillId="0" borderId="2" xfId="0" applyNumberFormat="1" applyFont="1" applyBorder="1" applyAlignment="1">
      <alignment horizontal="left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5"/>
          <c:w val="0.963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Totals'!$B$4:$B$63</c:f>
              <c:strCache/>
            </c:strRef>
          </c:cat>
          <c:val>
            <c:numRef>
              <c:f>'Weekly Totals'!$C$4:$C$63</c:f>
              <c:numCache/>
            </c:numRef>
          </c:val>
          <c:smooth val="0"/>
        </c:ser>
        <c:marker val="1"/>
        <c:axId val="22381193"/>
        <c:axId val="104146"/>
      </c:lineChart>
      <c:catAx>
        <c:axId val="2238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146"/>
        <c:crossesAt val="0"/>
        <c:auto val="0"/>
        <c:lblOffset val="100"/>
        <c:noMultiLvlLbl val="0"/>
      </c:catAx>
      <c:valAx>
        <c:axId val="104146"/>
        <c:scaling>
          <c:orientation val="minMax"/>
          <c:min val="2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8119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7825"/>
          <c:w val="0.183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65</xdr:row>
      <xdr:rowOff>28575</xdr:rowOff>
    </xdr:from>
    <xdr:to>
      <xdr:col>10</xdr:col>
      <xdr:colOff>762000</xdr:colOff>
      <xdr:row>97</xdr:row>
      <xdr:rowOff>76200</xdr:rowOff>
    </xdr:to>
    <xdr:graphicFrame>
      <xdr:nvGraphicFramePr>
        <xdr:cNvPr id="1" name="Chart 1"/>
        <xdr:cNvGraphicFramePr/>
      </xdr:nvGraphicFramePr>
      <xdr:xfrm>
        <a:off x="0" y="12411075"/>
        <a:ext cx="107156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71</xdr:row>
      <xdr:rowOff>19050</xdr:rowOff>
    </xdr:from>
    <xdr:to>
      <xdr:col>4</xdr:col>
      <xdr:colOff>2600325</xdr:colOff>
      <xdr:row>72</xdr:row>
      <xdr:rowOff>104775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276600" y="13544550"/>
          <a:ext cx="23050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Rogue One : A Star Wars Story</a:t>
          </a:r>
        </a:p>
      </xdr:txBody>
    </xdr:sp>
    <xdr:clientData/>
  </xdr:twoCellAnchor>
  <xdr:twoCellAnchor editAs="absolute">
    <xdr:from>
      <xdr:col>4</xdr:col>
      <xdr:colOff>3057525</xdr:colOff>
      <xdr:row>73</xdr:row>
      <xdr:rowOff>38100</xdr:rowOff>
    </xdr:from>
    <xdr:to>
      <xdr:col>7</xdr:col>
      <xdr:colOff>200025</xdr:colOff>
      <xdr:row>74</xdr:row>
      <xdr:rowOff>76200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6038850" y="13944600"/>
          <a:ext cx="1800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The Fate of the Furious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3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3.57421875" style="0" customWidth="1"/>
    <col min="2" max="2" width="27.8515625" style="0" customWidth="1"/>
    <col min="3" max="3" width="29.00390625" style="0" customWidth="1"/>
    <col min="4" max="4" width="16.28125" style="0" customWidth="1"/>
    <col min="5" max="5" width="11.7109375" style="0" customWidth="1"/>
    <col min="6" max="7" width="5.0039062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8.140625" style="0" customWidth="1"/>
    <col min="13" max="13" width="13.28125" style="0" customWidth="1"/>
    <col min="14" max="14" width="18.281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  <c r="K1" s="3" t="s">
        <v>1</v>
      </c>
      <c r="L1" s="3"/>
      <c r="M1" s="3"/>
    </row>
    <row r="2" spans="1:13" ht="18.75" customHeight="1">
      <c r="A2" s="4"/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/>
      <c r="J2" s="8" t="s">
        <v>9</v>
      </c>
      <c r="K2" s="8"/>
      <c r="L2" s="8" t="s">
        <v>10</v>
      </c>
      <c r="M2" s="8"/>
    </row>
    <row r="3" spans="1:13" ht="18.75">
      <c r="A3" s="9"/>
      <c r="B3" s="5"/>
      <c r="C3" s="5"/>
      <c r="D3" s="6"/>
      <c r="E3" s="6"/>
      <c r="F3" s="7"/>
      <c r="G3" s="7"/>
      <c r="H3" s="8" t="s">
        <v>11</v>
      </c>
      <c r="I3" s="8" t="s">
        <v>12</v>
      </c>
      <c r="J3" s="10" t="s">
        <v>11</v>
      </c>
      <c r="K3" s="11" t="s">
        <v>13</v>
      </c>
      <c r="L3" s="8" t="s">
        <v>11</v>
      </c>
      <c r="M3" s="8" t="s">
        <v>12</v>
      </c>
    </row>
    <row r="4" spans="1:14" ht="15.75" customHeight="1">
      <c r="A4" s="12">
        <v>1</v>
      </c>
      <c r="B4" s="13" t="s">
        <v>14</v>
      </c>
      <c r="C4" s="13" t="s">
        <v>15</v>
      </c>
      <c r="D4" s="14">
        <v>43013</v>
      </c>
      <c r="E4" s="15" t="s">
        <v>16</v>
      </c>
      <c r="F4" s="16">
        <v>65</v>
      </c>
      <c r="G4" s="17">
        <f aca="true" t="shared" si="0" ref="G4:G13">ROUNDUP(DATEDIF(D4,$B$164,"d")/7,0)</f>
        <v>1</v>
      </c>
      <c r="H4" s="18">
        <v>90977826</v>
      </c>
      <c r="I4" s="18">
        <v>58317</v>
      </c>
      <c r="J4" s="18"/>
      <c r="K4" s="19"/>
      <c r="L4" s="18">
        <v>90977826</v>
      </c>
      <c r="M4" s="18">
        <v>58317</v>
      </c>
      <c r="N4" s="20"/>
    </row>
    <row r="5" spans="1:14" ht="15.75" customHeight="1">
      <c r="A5" s="12">
        <v>2</v>
      </c>
      <c r="B5" s="21" t="s">
        <v>17</v>
      </c>
      <c r="C5" s="21" t="s">
        <v>18</v>
      </c>
      <c r="D5" s="22">
        <v>42999</v>
      </c>
      <c r="E5" s="23" t="s">
        <v>19</v>
      </c>
      <c r="F5" s="24"/>
      <c r="G5" s="17">
        <f t="shared" si="0"/>
        <v>3</v>
      </c>
      <c r="H5" s="18">
        <v>35098000</v>
      </c>
      <c r="I5" s="18">
        <v>25225</v>
      </c>
      <c r="J5" s="18">
        <v>55762175</v>
      </c>
      <c r="K5" s="19">
        <f aca="true" t="shared" si="1" ref="K5:K13">IF(J5&lt;&gt;0,-(J5-H5)/J5,"")</f>
        <v>-0.37057691885225064</v>
      </c>
      <c r="L5" s="18">
        <v>179415939</v>
      </c>
      <c r="M5" s="18">
        <v>127704</v>
      </c>
      <c r="N5" s="20"/>
    </row>
    <row r="6" spans="1:14" ht="15.75" customHeight="1">
      <c r="A6" s="12">
        <v>3</v>
      </c>
      <c r="B6" s="25" t="s">
        <v>20</v>
      </c>
      <c r="C6" s="25" t="s">
        <v>21</v>
      </c>
      <c r="D6" s="14">
        <v>42985</v>
      </c>
      <c r="E6" s="15" t="s">
        <v>16</v>
      </c>
      <c r="F6" s="16">
        <v>53</v>
      </c>
      <c r="G6" s="17">
        <f t="shared" si="0"/>
        <v>5</v>
      </c>
      <c r="H6" s="18">
        <v>22729255</v>
      </c>
      <c r="I6" s="18">
        <v>16186</v>
      </c>
      <c r="J6" s="18">
        <v>32003831</v>
      </c>
      <c r="K6" s="19">
        <f t="shared" si="1"/>
        <v>-0.2897958060083494</v>
      </c>
      <c r="L6" s="18">
        <v>396301613</v>
      </c>
      <c r="M6" s="18">
        <v>282305</v>
      </c>
      <c r="N6" s="20"/>
    </row>
    <row r="7" spans="1:14" ht="15.75" customHeight="1">
      <c r="A7" s="12">
        <v>4</v>
      </c>
      <c r="B7" s="21" t="s">
        <v>22</v>
      </c>
      <c r="C7" s="21" t="s">
        <v>23</v>
      </c>
      <c r="D7" s="22">
        <v>43006</v>
      </c>
      <c r="E7" s="23" t="s">
        <v>16</v>
      </c>
      <c r="F7" s="24"/>
      <c r="G7" s="17">
        <f t="shared" si="0"/>
        <v>2</v>
      </c>
      <c r="H7" s="18">
        <v>19728186</v>
      </c>
      <c r="I7" s="18">
        <v>14498</v>
      </c>
      <c r="J7" s="18">
        <v>29170194</v>
      </c>
      <c r="K7" s="19">
        <f t="shared" si="1"/>
        <v>-0.32368684280947874</v>
      </c>
      <c r="L7" s="18">
        <v>48898380</v>
      </c>
      <c r="M7" s="18">
        <v>35617</v>
      </c>
      <c r="N7" s="20"/>
    </row>
    <row r="8" spans="1:14" ht="15.75" customHeight="1">
      <c r="A8" s="12">
        <v>5</v>
      </c>
      <c r="B8" s="21" t="s">
        <v>24</v>
      </c>
      <c r="C8" s="21" t="s">
        <v>25</v>
      </c>
      <c r="D8" s="22">
        <v>42999</v>
      </c>
      <c r="E8" s="23" t="s">
        <v>16</v>
      </c>
      <c r="F8" s="24">
        <v>60</v>
      </c>
      <c r="G8" s="17">
        <f t="shared" si="0"/>
        <v>3</v>
      </c>
      <c r="H8" s="18">
        <v>15850665</v>
      </c>
      <c r="I8" s="18">
        <v>11925</v>
      </c>
      <c r="J8" s="18">
        <v>17768433</v>
      </c>
      <c r="K8" s="19">
        <f t="shared" si="1"/>
        <v>-0.10793118335195906</v>
      </c>
      <c r="L8" s="18">
        <v>66328949</v>
      </c>
      <c r="M8" s="18">
        <v>49711</v>
      </c>
      <c r="N8" s="20"/>
    </row>
    <row r="9" spans="1:14" ht="15.75" customHeight="1">
      <c r="A9" s="12">
        <v>6</v>
      </c>
      <c r="B9" s="25" t="s">
        <v>26</v>
      </c>
      <c r="C9" s="25" t="s">
        <v>27</v>
      </c>
      <c r="D9" s="14">
        <v>42978</v>
      </c>
      <c r="E9" s="25" t="s">
        <v>28</v>
      </c>
      <c r="F9" s="16">
        <v>52</v>
      </c>
      <c r="G9" s="17">
        <f t="shared" si="0"/>
        <v>6</v>
      </c>
      <c r="H9" s="18">
        <v>13286875</v>
      </c>
      <c r="I9" s="18">
        <v>8965</v>
      </c>
      <c r="J9" s="18">
        <v>15340176</v>
      </c>
      <c r="K9" s="19">
        <f t="shared" si="1"/>
        <v>-0.13385120222870975</v>
      </c>
      <c r="L9" s="26">
        <v>206451873</v>
      </c>
      <c r="M9" s="26">
        <v>144195</v>
      </c>
      <c r="N9" s="20"/>
    </row>
    <row r="10" spans="1:14" ht="15.75" customHeight="1">
      <c r="A10" s="12">
        <v>7</v>
      </c>
      <c r="B10" s="21" t="s">
        <v>29</v>
      </c>
      <c r="C10" s="21" t="s">
        <v>30</v>
      </c>
      <c r="D10" s="22">
        <v>42992</v>
      </c>
      <c r="E10" s="23" t="s">
        <v>31</v>
      </c>
      <c r="F10" s="24">
        <v>25</v>
      </c>
      <c r="G10" s="17">
        <f t="shared" si="0"/>
        <v>4</v>
      </c>
      <c r="H10" s="18">
        <v>10688090</v>
      </c>
      <c r="I10" s="18">
        <v>7641</v>
      </c>
      <c r="J10" s="18">
        <v>14021044</v>
      </c>
      <c r="K10" s="19">
        <f t="shared" si="1"/>
        <v>-0.23771082952168185</v>
      </c>
      <c r="L10" s="18">
        <v>76934276</v>
      </c>
      <c r="M10" s="18">
        <v>56322</v>
      </c>
      <c r="N10" s="20"/>
    </row>
    <row r="11" spans="1:14" ht="15.75" customHeight="1">
      <c r="A11" s="12">
        <v>8</v>
      </c>
      <c r="B11" s="21" t="s">
        <v>32</v>
      </c>
      <c r="C11" s="21" t="s">
        <v>33</v>
      </c>
      <c r="D11" s="22">
        <v>43006</v>
      </c>
      <c r="E11" s="23" t="s">
        <v>19</v>
      </c>
      <c r="F11" s="24"/>
      <c r="G11" s="17">
        <f t="shared" si="0"/>
        <v>2</v>
      </c>
      <c r="H11" s="18">
        <v>8110000</v>
      </c>
      <c r="I11" s="18">
        <v>5975</v>
      </c>
      <c r="J11" s="18">
        <v>10624493</v>
      </c>
      <c r="K11" s="19">
        <f t="shared" si="1"/>
        <v>-0.23666945801554953</v>
      </c>
      <c r="L11" s="18">
        <v>18712993</v>
      </c>
      <c r="M11" s="18">
        <v>13900</v>
      </c>
      <c r="N11" s="20"/>
    </row>
    <row r="12" spans="1:14" ht="15.75" customHeight="1">
      <c r="A12" s="12">
        <v>9</v>
      </c>
      <c r="B12" s="25" t="s">
        <v>34</v>
      </c>
      <c r="C12" s="25" t="s">
        <v>35</v>
      </c>
      <c r="D12" s="14">
        <v>42985</v>
      </c>
      <c r="E12" s="15" t="s">
        <v>36</v>
      </c>
      <c r="F12" s="16">
        <v>40</v>
      </c>
      <c r="G12" s="17">
        <f t="shared" si="0"/>
        <v>5</v>
      </c>
      <c r="H12" s="18">
        <v>7482770</v>
      </c>
      <c r="I12" s="18">
        <v>5866</v>
      </c>
      <c r="J12" s="18">
        <v>6003026</v>
      </c>
      <c r="K12" s="19">
        <f t="shared" si="1"/>
        <v>0.2464996819937145</v>
      </c>
      <c r="L12" s="18">
        <v>49971945</v>
      </c>
      <c r="M12" s="18">
        <v>37395</v>
      </c>
      <c r="N12" s="20"/>
    </row>
    <row r="13" spans="1:14" ht="15.75" customHeight="1">
      <c r="A13" s="12">
        <v>10</v>
      </c>
      <c r="B13" s="21" t="s">
        <v>37</v>
      </c>
      <c r="C13" s="27" t="s">
        <v>38</v>
      </c>
      <c r="D13" s="22">
        <v>42999</v>
      </c>
      <c r="E13" s="23" t="s">
        <v>28</v>
      </c>
      <c r="F13" s="24">
        <v>26</v>
      </c>
      <c r="G13" s="17">
        <f t="shared" si="0"/>
        <v>3</v>
      </c>
      <c r="H13" s="18">
        <v>5318850</v>
      </c>
      <c r="I13" s="18">
        <v>3990</v>
      </c>
      <c r="J13" s="18">
        <v>9945765</v>
      </c>
      <c r="K13" s="19">
        <f t="shared" si="1"/>
        <v>-0.4652145913361114</v>
      </c>
      <c r="L13" s="18">
        <v>30398882</v>
      </c>
      <c r="M13" s="18">
        <v>23022</v>
      </c>
      <c r="N13" s="20"/>
    </row>
    <row r="14" spans="1:13" ht="8.25" customHeight="1">
      <c r="A14" s="12"/>
      <c r="B14" s="28"/>
      <c r="C14" s="29"/>
      <c r="D14" s="30"/>
      <c r="E14" s="31"/>
      <c r="F14" s="32"/>
      <c r="G14" s="33"/>
      <c r="H14" s="34"/>
      <c r="I14" s="34"/>
      <c r="J14" s="35"/>
      <c r="K14" s="19"/>
      <c r="L14" s="34"/>
      <c r="M14" s="34"/>
    </row>
    <row r="15" spans="1:13" ht="15.75">
      <c r="A15" s="36"/>
      <c r="B15" s="37" t="s">
        <v>39</v>
      </c>
      <c r="C15" s="38"/>
      <c r="D15" s="39"/>
      <c r="E15" s="39"/>
      <c r="F15" s="40"/>
      <c r="G15" s="39"/>
      <c r="H15" s="41">
        <f>SUM(H4:H14)</f>
        <v>229270517</v>
      </c>
      <c r="I15" s="41">
        <f>SUM(I4:I14)</f>
        <v>158588</v>
      </c>
      <c r="J15" s="41">
        <v>196543803</v>
      </c>
      <c r="K15" s="42">
        <f>IF(J15&lt;&gt;0,-(J15-H15)/J15,"")</f>
        <v>0.16651104486871052</v>
      </c>
      <c r="L15" s="41">
        <f>SUM(L4:L14)</f>
        <v>1164392676</v>
      </c>
      <c r="M15" s="41">
        <f>SUM(M4:M14)</f>
        <v>828488</v>
      </c>
    </row>
    <row r="16" spans="1:13" ht="8.25" customHeight="1">
      <c r="A16" s="12"/>
      <c r="B16" s="28"/>
      <c r="C16" s="29"/>
      <c r="D16" s="30"/>
      <c r="E16" s="31"/>
      <c r="F16" s="32"/>
      <c r="G16" s="33"/>
      <c r="H16" s="34"/>
      <c r="I16" s="34"/>
      <c r="J16" s="35"/>
      <c r="K16" s="43"/>
      <c r="L16" s="34"/>
      <c r="M16" s="34"/>
    </row>
    <row r="17" spans="1:13" ht="17.25" customHeight="1">
      <c r="A17" s="12">
        <v>11</v>
      </c>
      <c r="B17" s="25" t="s">
        <v>40</v>
      </c>
      <c r="C17" s="25" t="s">
        <v>41</v>
      </c>
      <c r="D17" s="14">
        <v>42971</v>
      </c>
      <c r="E17" s="25" t="s">
        <v>36</v>
      </c>
      <c r="F17" s="16">
        <v>46</v>
      </c>
      <c r="G17" s="17">
        <f aca="true" t="shared" si="2" ref="G17:G49">ROUNDUP(DATEDIF(D17,$B$164,"d")/7,0)</f>
        <v>7</v>
      </c>
      <c r="H17" s="18">
        <v>4638060</v>
      </c>
      <c r="I17" s="18">
        <v>3017</v>
      </c>
      <c r="J17" s="18">
        <v>5804913</v>
      </c>
      <c r="K17" s="19">
        <f>IF(J17&lt;&gt;0,-(J17-H17)/J17,"")</f>
        <v>-0.20101128130602475</v>
      </c>
      <c r="L17" s="26">
        <v>164690915</v>
      </c>
      <c r="M17" s="26">
        <v>117392</v>
      </c>
    </row>
    <row r="18" spans="1:17" ht="17.25" customHeight="1">
      <c r="A18" s="12">
        <v>12</v>
      </c>
      <c r="B18" s="13" t="s">
        <v>42</v>
      </c>
      <c r="C18" s="13" t="s">
        <v>42</v>
      </c>
      <c r="D18" s="14">
        <v>43013</v>
      </c>
      <c r="E18" s="15" t="s">
        <v>43</v>
      </c>
      <c r="F18" s="16">
        <v>26</v>
      </c>
      <c r="G18" s="17">
        <f t="shared" si="2"/>
        <v>1</v>
      </c>
      <c r="H18" s="18">
        <v>3856960</v>
      </c>
      <c r="I18" s="18">
        <v>2651</v>
      </c>
      <c r="J18" s="18"/>
      <c r="K18" s="19"/>
      <c r="L18" s="18">
        <v>3856960</v>
      </c>
      <c r="M18" s="18">
        <v>3229</v>
      </c>
      <c r="P18" s="18"/>
      <c r="Q18" s="44"/>
    </row>
    <row r="19" spans="1:13" ht="15.75">
      <c r="A19" s="12">
        <v>13</v>
      </c>
      <c r="B19" s="25" t="s">
        <v>44</v>
      </c>
      <c r="C19" s="25" t="s">
        <v>44</v>
      </c>
      <c r="D19" s="14">
        <v>42962</v>
      </c>
      <c r="E19" s="25" t="s">
        <v>16</v>
      </c>
      <c r="F19" s="16">
        <v>78</v>
      </c>
      <c r="G19" s="17">
        <f t="shared" si="2"/>
        <v>9</v>
      </c>
      <c r="H19" s="18">
        <v>3723680</v>
      </c>
      <c r="I19" s="18">
        <v>2921</v>
      </c>
      <c r="J19" s="18">
        <v>4587061</v>
      </c>
      <c r="K19" s="19">
        <f aca="true" t="shared" si="3" ref="K19:K43">IF(J19&lt;&gt;0,-(J19-H19)/J19,"")</f>
        <v>-0.1882209545502011</v>
      </c>
      <c r="L19" s="18">
        <v>266692497</v>
      </c>
      <c r="M19" s="18">
        <v>203918</v>
      </c>
    </row>
    <row r="20" spans="1:13" ht="15.75">
      <c r="A20" s="12">
        <v>14</v>
      </c>
      <c r="B20" s="21" t="s">
        <v>45</v>
      </c>
      <c r="C20" s="21" t="s">
        <v>46</v>
      </c>
      <c r="D20" s="22">
        <v>43006</v>
      </c>
      <c r="E20" s="23" t="s">
        <v>47</v>
      </c>
      <c r="F20" s="24">
        <v>16</v>
      </c>
      <c r="G20" s="17">
        <f t="shared" si="2"/>
        <v>2</v>
      </c>
      <c r="H20">
        <v>3558185</v>
      </c>
      <c r="I20">
        <v>2429</v>
      </c>
      <c r="J20" s="18">
        <v>5599049</v>
      </c>
      <c r="K20" s="19">
        <f t="shared" si="3"/>
        <v>-0.36450190023341467</v>
      </c>
      <c r="L20" s="18">
        <v>9157234</v>
      </c>
      <c r="M20" s="18">
        <v>6135</v>
      </c>
    </row>
    <row r="21" spans="1:13" ht="15.75">
      <c r="A21" s="12">
        <v>15</v>
      </c>
      <c r="B21" s="21" t="s">
        <v>48</v>
      </c>
      <c r="C21" s="21" t="s">
        <v>49</v>
      </c>
      <c r="D21" s="22">
        <v>42992</v>
      </c>
      <c r="E21" s="23" t="s">
        <v>36</v>
      </c>
      <c r="F21" s="24">
        <v>40</v>
      </c>
      <c r="G21" s="17">
        <f t="shared" si="2"/>
        <v>4</v>
      </c>
      <c r="H21" s="18">
        <v>2842910</v>
      </c>
      <c r="I21" s="18">
        <v>1949</v>
      </c>
      <c r="J21" s="18">
        <v>5904666</v>
      </c>
      <c r="K21" s="19">
        <f t="shared" si="3"/>
        <v>-0.5185316155054325</v>
      </c>
      <c r="L21" s="18">
        <v>44443622</v>
      </c>
      <c r="M21" s="18">
        <v>31396</v>
      </c>
    </row>
    <row r="22" spans="1:13" ht="15.75">
      <c r="A22" s="12">
        <v>16</v>
      </c>
      <c r="B22" s="25" t="s">
        <v>50</v>
      </c>
      <c r="C22" s="25" t="s">
        <v>51</v>
      </c>
      <c r="D22" s="14">
        <v>42964</v>
      </c>
      <c r="E22" s="25" t="s">
        <v>36</v>
      </c>
      <c r="F22" s="16">
        <v>16</v>
      </c>
      <c r="G22" s="17">
        <f t="shared" si="2"/>
        <v>8</v>
      </c>
      <c r="H22" s="18">
        <v>2150505</v>
      </c>
      <c r="I22" s="18">
        <v>1957</v>
      </c>
      <c r="J22" s="18">
        <v>2153686</v>
      </c>
      <c r="K22" s="19">
        <f t="shared" si="3"/>
        <v>-0.0014770026828423456</v>
      </c>
      <c r="L22" s="18">
        <v>97231255</v>
      </c>
      <c r="M22" s="18">
        <v>75359</v>
      </c>
    </row>
    <row r="23" spans="1:13" ht="15.75">
      <c r="A23" s="12">
        <v>17</v>
      </c>
      <c r="B23" s="25" t="s">
        <v>52</v>
      </c>
      <c r="C23" s="25" t="s">
        <v>53</v>
      </c>
      <c r="D23" s="14">
        <v>42957</v>
      </c>
      <c r="E23" s="25" t="s">
        <v>16</v>
      </c>
      <c r="F23" s="16">
        <v>75</v>
      </c>
      <c r="G23" s="17">
        <f t="shared" si="2"/>
        <v>9</v>
      </c>
      <c r="H23" s="18">
        <v>1762495</v>
      </c>
      <c r="I23" s="18">
        <v>1520</v>
      </c>
      <c r="J23" s="18">
        <v>1589223</v>
      </c>
      <c r="K23" s="19">
        <f t="shared" si="3"/>
        <v>0.10902938102456358</v>
      </c>
      <c r="L23" s="18">
        <v>157216111</v>
      </c>
      <c r="M23" s="18">
        <v>120750</v>
      </c>
    </row>
    <row r="24" spans="1:13" ht="15.75">
      <c r="A24" s="12">
        <v>18</v>
      </c>
      <c r="B24" s="21" t="s">
        <v>54</v>
      </c>
      <c r="C24" s="21" t="s">
        <v>55</v>
      </c>
      <c r="D24" s="22">
        <v>42915</v>
      </c>
      <c r="E24" s="23" t="s">
        <v>28</v>
      </c>
      <c r="F24" s="24">
        <v>45</v>
      </c>
      <c r="G24" s="17">
        <f t="shared" si="2"/>
        <v>15</v>
      </c>
      <c r="H24" s="18">
        <v>1384248</v>
      </c>
      <c r="I24" s="18">
        <v>1450</v>
      </c>
      <c r="J24" s="18">
        <v>741800</v>
      </c>
      <c r="K24" s="19">
        <f t="shared" si="3"/>
        <v>0.8660663251550283</v>
      </c>
      <c r="L24" s="18">
        <v>754905921</v>
      </c>
      <c r="M24" s="18">
        <v>574945</v>
      </c>
    </row>
    <row r="25" spans="1:13" ht="15.75">
      <c r="A25" s="12">
        <v>19</v>
      </c>
      <c r="B25" s="25" t="s">
        <v>56</v>
      </c>
      <c r="C25" s="25" t="s">
        <v>57</v>
      </c>
      <c r="D25" s="14">
        <v>42985</v>
      </c>
      <c r="E25" s="15" t="s">
        <v>28</v>
      </c>
      <c r="F25" s="16">
        <v>33</v>
      </c>
      <c r="G25" s="17">
        <f t="shared" si="2"/>
        <v>5</v>
      </c>
      <c r="H25" s="18">
        <v>1165020</v>
      </c>
      <c r="I25" s="18">
        <v>1009</v>
      </c>
      <c r="J25" s="18">
        <v>1469630</v>
      </c>
      <c r="K25" s="19">
        <f t="shared" si="3"/>
        <v>-0.2072698570388465</v>
      </c>
      <c r="L25" s="18">
        <v>34308632</v>
      </c>
      <c r="M25" s="18">
        <v>25293</v>
      </c>
    </row>
    <row r="26" spans="1:13" ht="15.75">
      <c r="A26" s="12">
        <v>20</v>
      </c>
      <c r="B26" s="45" t="s">
        <v>58</v>
      </c>
      <c r="C26" s="45" t="s">
        <v>58</v>
      </c>
      <c r="D26" s="46">
        <v>42810</v>
      </c>
      <c r="E26" s="45" t="s">
        <v>19</v>
      </c>
      <c r="F26" s="32"/>
      <c r="G26" s="17">
        <f t="shared" si="2"/>
        <v>30</v>
      </c>
      <c r="H26" s="18">
        <v>1014645</v>
      </c>
      <c r="I26" s="18">
        <v>934</v>
      </c>
      <c r="J26" s="18">
        <v>1245075</v>
      </c>
      <c r="K26" s="19">
        <f t="shared" si="3"/>
        <v>-0.18507318836214687</v>
      </c>
      <c r="L26" s="26">
        <v>582565407</v>
      </c>
      <c r="M26" s="26">
        <v>445203</v>
      </c>
    </row>
    <row r="27" spans="1:13" ht="15.75">
      <c r="A27" s="12">
        <v>21</v>
      </c>
      <c r="B27" s="29" t="s">
        <v>59</v>
      </c>
      <c r="C27" s="29" t="s">
        <v>60</v>
      </c>
      <c r="D27" s="22">
        <v>42796</v>
      </c>
      <c r="E27" s="23" t="s">
        <v>61</v>
      </c>
      <c r="F27" s="24"/>
      <c r="G27" s="17">
        <f t="shared" si="2"/>
        <v>32</v>
      </c>
      <c r="H27" s="18">
        <v>867900</v>
      </c>
      <c r="I27" s="18">
        <v>667</v>
      </c>
      <c r="J27" s="18">
        <v>797730</v>
      </c>
      <c r="K27" s="19">
        <f t="shared" si="3"/>
        <v>0.0879620924372908</v>
      </c>
      <c r="L27" s="18">
        <v>102500439</v>
      </c>
      <c r="M27" s="18">
        <v>81379</v>
      </c>
    </row>
    <row r="28" spans="1:13" ht="15.75">
      <c r="A28" s="12">
        <v>22</v>
      </c>
      <c r="B28" s="25" t="s">
        <v>62</v>
      </c>
      <c r="C28" s="25" t="s">
        <v>62</v>
      </c>
      <c r="D28" s="22">
        <v>43006</v>
      </c>
      <c r="E28" s="15" t="s">
        <v>63</v>
      </c>
      <c r="F28" s="25"/>
      <c r="G28" s="17">
        <f t="shared" si="2"/>
        <v>2</v>
      </c>
      <c r="H28" s="18">
        <v>795000</v>
      </c>
      <c r="I28" s="18">
        <v>572</v>
      </c>
      <c r="J28" s="18">
        <v>1208000</v>
      </c>
      <c r="K28" s="19">
        <f t="shared" si="3"/>
        <v>-0.34188741721854304</v>
      </c>
      <c r="L28" s="18">
        <v>2414000</v>
      </c>
      <c r="M28" s="18">
        <v>1751</v>
      </c>
    </row>
    <row r="29" spans="1:13" ht="15.75">
      <c r="A29" s="12">
        <v>23</v>
      </c>
      <c r="B29" s="25" t="s">
        <v>64</v>
      </c>
      <c r="C29" s="25" t="s">
        <v>65</v>
      </c>
      <c r="D29" s="14">
        <v>42985</v>
      </c>
      <c r="E29" s="15" t="s">
        <v>31</v>
      </c>
      <c r="F29" s="16">
        <v>3</v>
      </c>
      <c r="G29" s="17">
        <f t="shared" si="2"/>
        <v>5</v>
      </c>
      <c r="H29" s="18">
        <v>577880</v>
      </c>
      <c r="I29" s="18">
        <v>431</v>
      </c>
      <c r="J29" s="18">
        <v>1977095</v>
      </c>
      <c r="K29" s="19">
        <f t="shared" si="3"/>
        <v>-0.7077125783030153</v>
      </c>
      <c r="L29" s="18">
        <v>36337912</v>
      </c>
      <c r="M29" s="18">
        <v>26014</v>
      </c>
    </row>
    <row r="30" spans="1:13" ht="15.75">
      <c r="A30" s="12">
        <v>24</v>
      </c>
      <c r="B30" s="21" t="s">
        <v>66</v>
      </c>
      <c r="C30" s="21" t="s">
        <v>66</v>
      </c>
      <c r="D30" s="22">
        <v>42999</v>
      </c>
      <c r="E30" s="23" t="s">
        <v>61</v>
      </c>
      <c r="F30" s="24"/>
      <c r="G30" s="17">
        <f t="shared" si="2"/>
        <v>3</v>
      </c>
      <c r="H30" s="18">
        <v>412020</v>
      </c>
      <c r="I30" s="18">
        <v>307</v>
      </c>
      <c r="J30" s="18">
        <v>899710</v>
      </c>
      <c r="K30" s="19">
        <f t="shared" si="3"/>
        <v>-0.5420524391192718</v>
      </c>
      <c r="L30" s="18">
        <v>6442030</v>
      </c>
      <c r="M30" s="18">
        <v>5327</v>
      </c>
    </row>
    <row r="31" spans="1:13" ht="15.75">
      <c r="A31" s="12">
        <v>25</v>
      </c>
      <c r="B31" s="21" t="s">
        <v>67</v>
      </c>
      <c r="C31" s="21" t="s">
        <v>68</v>
      </c>
      <c r="D31" s="22">
        <v>42929</v>
      </c>
      <c r="E31" s="23" t="s">
        <v>69</v>
      </c>
      <c r="F31" s="24">
        <v>11</v>
      </c>
      <c r="G31" s="17">
        <f t="shared" si="2"/>
        <v>13</v>
      </c>
      <c r="H31" s="18">
        <v>360750</v>
      </c>
      <c r="I31" s="18">
        <v>625</v>
      </c>
      <c r="J31" s="18">
        <v>23250</v>
      </c>
      <c r="K31" s="19">
        <f t="shared" si="3"/>
        <v>14.516129032258064</v>
      </c>
      <c r="L31" s="18">
        <v>6190922</v>
      </c>
      <c r="M31" s="18">
        <v>5443</v>
      </c>
    </row>
    <row r="32" spans="1:13" ht="15.75">
      <c r="A32" s="12">
        <v>26</v>
      </c>
      <c r="B32" s="21" t="s">
        <v>70</v>
      </c>
      <c r="C32" s="21" t="s">
        <v>71</v>
      </c>
      <c r="D32" s="22">
        <v>42999</v>
      </c>
      <c r="E32" s="23" t="s">
        <v>69</v>
      </c>
      <c r="F32" s="24">
        <v>7</v>
      </c>
      <c r="G32" s="17">
        <f t="shared" si="2"/>
        <v>3</v>
      </c>
      <c r="H32" s="18">
        <v>284320</v>
      </c>
      <c r="I32" s="18">
        <v>260</v>
      </c>
      <c r="J32" s="18">
        <v>566545</v>
      </c>
      <c r="K32" s="19">
        <f t="shared" si="3"/>
        <v>-0.4981510736128639</v>
      </c>
      <c r="L32" s="18">
        <v>2394222</v>
      </c>
      <c r="M32" s="18">
        <v>1952</v>
      </c>
    </row>
    <row r="33" spans="1:13" ht="15.75">
      <c r="A33" s="12">
        <v>27</v>
      </c>
      <c r="B33" s="21" t="s">
        <v>72</v>
      </c>
      <c r="C33" s="21" t="s">
        <v>73</v>
      </c>
      <c r="D33" s="22">
        <v>42901</v>
      </c>
      <c r="E33" s="23" t="s">
        <v>19</v>
      </c>
      <c r="F33" s="24"/>
      <c r="G33" s="17">
        <f t="shared" si="2"/>
        <v>17</v>
      </c>
      <c r="H33" s="47">
        <v>249060</v>
      </c>
      <c r="I33" s="47">
        <v>264</v>
      </c>
      <c r="J33" s="47">
        <v>138880</v>
      </c>
      <c r="K33" s="19">
        <f t="shared" si="3"/>
        <v>0.7933467741935484</v>
      </c>
      <c r="L33" s="47">
        <v>201760912</v>
      </c>
      <c r="M33" s="47">
        <v>154890</v>
      </c>
    </row>
    <row r="34" spans="1:13" ht="15.75">
      <c r="A34" s="12">
        <v>28</v>
      </c>
      <c r="B34" s="21" t="s">
        <v>74</v>
      </c>
      <c r="C34" s="21" t="s">
        <v>75</v>
      </c>
      <c r="D34" s="22">
        <v>42887</v>
      </c>
      <c r="E34" s="23" t="s">
        <v>69</v>
      </c>
      <c r="F34" s="24">
        <v>7</v>
      </c>
      <c r="G34" s="17">
        <f t="shared" si="2"/>
        <v>19</v>
      </c>
      <c r="H34" s="18">
        <v>248760</v>
      </c>
      <c r="I34" s="18">
        <v>342</v>
      </c>
      <c r="J34" s="18">
        <v>142050</v>
      </c>
      <c r="K34" s="19">
        <f t="shared" si="3"/>
        <v>0.7512143611404435</v>
      </c>
      <c r="L34" s="18">
        <v>6897803</v>
      </c>
      <c r="M34" s="18">
        <v>6362</v>
      </c>
    </row>
    <row r="35" spans="1:13" ht="16.5">
      <c r="A35" s="12">
        <v>29</v>
      </c>
      <c r="B35" s="48" t="s">
        <v>76</v>
      </c>
      <c r="C35" s="48" t="s">
        <v>76</v>
      </c>
      <c r="D35" s="22">
        <v>42999</v>
      </c>
      <c r="E35" s="23" t="s">
        <v>77</v>
      </c>
      <c r="F35" s="24">
        <v>8</v>
      </c>
      <c r="G35" s="17">
        <f t="shared" si="2"/>
        <v>3</v>
      </c>
      <c r="H35" s="18">
        <v>208750</v>
      </c>
      <c r="I35" s="18">
        <v>241</v>
      </c>
      <c r="J35" s="18">
        <v>493830</v>
      </c>
      <c r="K35" s="19">
        <f t="shared" si="3"/>
        <v>-0.5772836806188364</v>
      </c>
      <c r="L35" s="48">
        <v>2724378</v>
      </c>
      <c r="M35" s="18">
        <v>3975</v>
      </c>
    </row>
    <row r="36" spans="1:13" ht="30">
      <c r="A36" s="12">
        <v>30</v>
      </c>
      <c r="B36" s="49" t="s">
        <v>78</v>
      </c>
      <c r="C36" s="49" t="s">
        <v>79</v>
      </c>
      <c r="D36" s="50">
        <v>42880</v>
      </c>
      <c r="E36" s="29" t="s">
        <v>19</v>
      </c>
      <c r="F36" s="51"/>
      <c r="G36" s="17">
        <f t="shared" si="2"/>
        <v>20</v>
      </c>
      <c r="H36" s="47">
        <v>186260</v>
      </c>
      <c r="I36" s="47">
        <v>150</v>
      </c>
      <c r="J36" s="47">
        <v>198410</v>
      </c>
      <c r="K36" s="19">
        <f t="shared" si="3"/>
        <v>-0.06123683282092637</v>
      </c>
      <c r="L36" s="47">
        <v>483930776</v>
      </c>
      <c r="M36" s="47">
        <v>334132</v>
      </c>
    </row>
    <row r="37" spans="1:13" ht="15.75">
      <c r="A37" s="12">
        <v>31</v>
      </c>
      <c r="B37" s="25" t="s">
        <v>80</v>
      </c>
      <c r="C37" s="25" t="s">
        <v>81</v>
      </c>
      <c r="D37" s="14">
        <v>42950</v>
      </c>
      <c r="E37" s="25" t="s">
        <v>19</v>
      </c>
      <c r="F37" s="25"/>
      <c r="G37" s="17">
        <f t="shared" si="2"/>
        <v>10</v>
      </c>
      <c r="H37" s="34">
        <v>134360</v>
      </c>
      <c r="I37" s="44">
        <v>97</v>
      </c>
      <c r="J37" s="34">
        <v>268215</v>
      </c>
      <c r="K37" s="19">
        <f t="shared" si="3"/>
        <v>-0.49905859105568295</v>
      </c>
      <c r="L37" s="26">
        <v>184573136</v>
      </c>
      <c r="M37" s="26">
        <v>144388</v>
      </c>
    </row>
    <row r="38" spans="1:13" ht="15.75">
      <c r="A38" s="12">
        <v>32</v>
      </c>
      <c r="B38" s="21" t="s">
        <v>82</v>
      </c>
      <c r="C38" s="21" t="s">
        <v>83</v>
      </c>
      <c r="D38" s="22">
        <v>42915</v>
      </c>
      <c r="E38" s="23" t="s">
        <v>69</v>
      </c>
      <c r="F38" s="24">
        <v>4</v>
      </c>
      <c r="G38" s="17">
        <f t="shared" si="2"/>
        <v>15</v>
      </c>
      <c r="H38" s="18">
        <v>130220</v>
      </c>
      <c r="I38" s="18">
        <v>222</v>
      </c>
      <c r="J38" s="18"/>
      <c r="K38" s="19">
        <f t="shared" si="3"/>
        <v>0</v>
      </c>
      <c r="L38" s="18">
        <v>25084964</v>
      </c>
      <c r="M38" s="18">
        <v>17623</v>
      </c>
    </row>
    <row r="39" spans="1:13" ht="15.75">
      <c r="A39" s="12">
        <v>33</v>
      </c>
      <c r="B39" s="25" t="s">
        <v>84</v>
      </c>
      <c r="C39" s="25" t="s">
        <v>85</v>
      </c>
      <c r="D39" s="14">
        <v>42992</v>
      </c>
      <c r="E39" s="15" t="s">
        <v>69</v>
      </c>
      <c r="F39" s="16">
        <v>4</v>
      </c>
      <c r="G39" s="17">
        <f t="shared" si="2"/>
        <v>4</v>
      </c>
      <c r="H39" s="18">
        <v>106630</v>
      </c>
      <c r="I39" s="18">
        <v>134</v>
      </c>
      <c r="J39" s="18">
        <v>350900</v>
      </c>
      <c r="K39" s="19">
        <f t="shared" si="3"/>
        <v>-0.6961242519236249</v>
      </c>
      <c r="L39" s="18">
        <v>3705672</v>
      </c>
      <c r="M39" s="18">
        <v>2788</v>
      </c>
    </row>
    <row r="40" spans="1:13" ht="15.75">
      <c r="A40" s="12">
        <v>34</v>
      </c>
      <c r="B40" s="21" t="s">
        <v>86</v>
      </c>
      <c r="C40" s="21" t="s">
        <v>87</v>
      </c>
      <c r="D40" s="22">
        <v>42943</v>
      </c>
      <c r="E40" s="23" t="s">
        <v>31</v>
      </c>
      <c r="F40" s="24">
        <v>1</v>
      </c>
      <c r="G40" s="17">
        <f t="shared" si="2"/>
        <v>11</v>
      </c>
      <c r="H40" s="34">
        <v>43450</v>
      </c>
      <c r="I40" s="44">
        <v>55</v>
      </c>
      <c r="J40" s="34">
        <v>42680</v>
      </c>
      <c r="K40" s="19">
        <f t="shared" si="3"/>
        <v>0.01804123711340206</v>
      </c>
      <c r="L40" s="26">
        <v>20977865</v>
      </c>
      <c r="M40" s="26">
        <v>17258</v>
      </c>
    </row>
    <row r="41" spans="1:13" ht="15.75">
      <c r="A41" s="12">
        <v>35</v>
      </c>
      <c r="B41" s="29" t="s">
        <v>88</v>
      </c>
      <c r="C41" s="29" t="s">
        <v>89</v>
      </c>
      <c r="D41" s="22">
        <v>42831</v>
      </c>
      <c r="E41" s="23" t="s">
        <v>69</v>
      </c>
      <c r="F41" s="24">
        <v>17</v>
      </c>
      <c r="G41" s="17">
        <f t="shared" si="2"/>
        <v>27</v>
      </c>
      <c r="H41" s="18">
        <v>30200</v>
      </c>
      <c r="I41" s="18">
        <v>32</v>
      </c>
      <c r="J41" s="18"/>
      <c r="K41" s="19">
        <f t="shared" si="3"/>
        <v>0</v>
      </c>
      <c r="L41" s="18">
        <v>6509487</v>
      </c>
      <c r="M41" s="18">
        <v>5933</v>
      </c>
    </row>
    <row r="42" spans="1:13" ht="15.75">
      <c r="A42" s="12">
        <v>36</v>
      </c>
      <c r="B42" s="21" t="s">
        <v>90</v>
      </c>
      <c r="C42" s="21" t="s">
        <v>91</v>
      </c>
      <c r="D42" s="22">
        <v>42838</v>
      </c>
      <c r="E42" s="23" t="s">
        <v>69</v>
      </c>
      <c r="F42" s="24">
        <v>37</v>
      </c>
      <c r="G42" s="17">
        <f t="shared" si="2"/>
        <v>26</v>
      </c>
      <c r="H42" s="18">
        <v>17000</v>
      </c>
      <c r="I42" s="18">
        <v>34</v>
      </c>
      <c r="J42" s="18"/>
      <c r="K42" s="19">
        <f t="shared" si="3"/>
        <v>0</v>
      </c>
      <c r="L42" s="18">
        <v>9539616</v>
      </c>
      <c r="M42" s="18">
        <v>7607</v>
      </c>
    </row>
    <row r="43" spans="1:13" ht="15.75">
      <c r="A43" s="12">
        <v>37</v>
      </c>
      <c r="B43" s="21" t="s">
        <v>92</v>
      </c>
      <c r="C43" s="21" t="s">
        <v>93</v>
      </c>
      <c r="D43" s="22">
        <v>42992</v>
      </c>
      <c r="E43" s="23" t="s">
        <v>69</v>
      </c>
      <c r="F43" s="24">
        <v>3</v>
      </c>
      <c r="G43" s="17">
        <f t="shared" si="2"/>
        <v>4</v>
      </c>
      <c r="H43" s="18">
        <v>16600</v>
      </c>
      <c r="I43" s="18">
        <v>17</v>
      </c>
      <c r="J43" s="18"/>
      <c r="K43" s="19">
        <f t="shared" si="3"/>
        <v>0</v>
      </c>
      <c r="L43" s="18">
        <v>1239990</v>
      </c>
      <c r="M43" s="18">
        <v>786</v>
      </c>
    </row>
    <row r="44" spans="1:13" ht="15.75">
      <c r="A44" s="12">
        <v>38</v>
      </c>
      <c r="B44" s="13" t="s">
        <v>94</v>
      </c>
      <c r="C44" s="13" t="s">
        <v>95</v>
      </c>
      <c r="D44" s="14">
        <v>43013</v>
      </c>
      <c r="E44" s="15" t="s">
        <v>96</v>
      </c>
      <c r="F44" s="25"/>
      <c r="G44" s="17">
        <f t="shared" si="2"/>
        <v>1</v>
      </c>
      <c r="I44" s="18"/>
      <c r="J44" s="18"/>
      <c r="K44" s="19"/>
      <c r="M44" s="18"/>
    </row>
    <row r="45" spans="1:13" ht="15.75">
      <c r="A45" s="12"/>
      <c r="B45" s="21" t="s">
        <v>97</v>
      </c>
      <c r="C45" s="21" t="s">
        <v>98</v>
      </c>
      <c r="D45" s="22">
        <v>43006</v>
      </c>
      <c r="E45" s="23" t="s">
        <v>99</v>
      </c>
      <c r="F45" s="24"/>
      <c r="G45" s="17">
        <f t="shared" si="2"/>
        <v>2</v>
      </c>
      <c r="H45" s="18"/>
      <c r="I45" s="18"/>
      <c r="J45" s="18">
        <v>3421615</v>
      </c>
      <c r="K45" s="19">
        <f aca="true" t="shared" si="4" ref="K45:K49">IF(J45&lt;&gt;0,-(J45-H45)/J45,"")</f>
        <v>-1</v>
      </c>
      <c r="L45" s="18"/>
      <c r="M45" s="18"/>
    </row>
    <row r="46" spans="1:13" ht="15.75">
      <c r="A46" s="12"/>
      <c r="B46" s="21" t="s">
        <v>100</v>
      </c>
      <c r="C46" s="21" t="s">
        <v>101</v>
      </c>
      <c r="D46" s="22">
        <v>42999</v>
      </c>
      <c r="E46" s="23" t="s">
        <v>99</v>
      </c>
      <c r="F46" s="24"/>
      <c r="G46" s="17">
        <f t="shared" si="2"/>
        <v>3</v>
      </c>
      <c r="H46" s="18"/>
      <c r="I46" s="18"/>
      <c r="J46" s="18">
        <v>3553496</v>
      </c>
      <c r="K46" s="19">
        <f t="shared" si="4"/>
        <v>-1</v>
      </c>
      <c r="L46" s="18"/>
      <c r="M46" s="18"/>
    </row>
    <row r="47" spans="1:13" ht="15.75">
      <c r="A47" s="12"/>
      <c r="B47" s="21" t="s">
        <v>102</v>
      </c>
      <c r="C47" s="21" t="s">
        <v>102</v>
      </c>
      <c r="D47" s="22">
        <v>42992</v>
      </c>
      <c r="E47" s="23" t="s">
        <v>103</v>
      </c>
      <c r="F47" s="24"/>
      <c r="G47" s="17">
        <f t="shared" si="2"/>
        <v>4</v>
      </c>
      <c r="H47" s="18"/>
      <c r="I47" s="18"/>
      <c r="J47" s="18">
        <v>816800</v>
      </c>
      <c r="K47" s="19">
        <f t="shared" si="4"/>
        <v>-1</v>
      </c>
      <c r="L47" s="18"/>
      <c r="M47" s="18"/>
    </row>
    <row r="48" spans="1:13" ht="15.75">
      <c r="A48" s="12"/>
      <c r="B48" s="25" t="s">
        <v>104</v>
      </c>
      <c r="C48" s="25" t="s">
        <v>105</v>
      </c>
      <c r="D48" s="14">
        <v>42985</v>
      </c>
      <c r="E48" s="15" t="s">
        <v>99</v>
      </c>
      <c r="F48" s="25"/>
      <c r="G48" s="17">
        <f t="shared" si="2"/>
        <v>5</v>
      </c>
      <c r="H48" s="18"/>
      <c r="I48" s="18"/>
      <c r="J48" s="18">
        <v>4148025</v>
      </c>
      <c r="K48" s="19">
        <f t="shared" si="4"/>
        <v>-1</v>
      </c>
      <c r="L48" s="18"/>
      <c r="M48" s="18"/>
    </row>
    <row r="49" spans="1:13" ht="15.75" hidden="1">
      <c r="A49" s="12"/>
      <c r="B49" s="25" t="s">
        <v>106</v>
      </c>
      <c r="C49" s="25" t="s">
        <v>106</v>
      </c>
      <c r="D49" s="14">
        <v>42978</v>
      </c>
      <c r="E49" s="15" t="s">
        <v>19</v>
      </c>
      <c r="F49" s="25"/>
      <c r="G49" s="17">
        <f t="shared" si="2"/>
        <v>6</v>
      </c>
      <c r="H49" s="18"/>
      <c r="I49" s="18"/>
      <c r="J49" s="18"/>
      <c r="K49" s="19">
        <f t="shared" si="4"/>
        <v>0</v>
      </c>
      <c r="L49" s="26"/>
      <c r="M49" s="26"/>
    </row>
    <row r="50" spans="1:13" ht="15.75" hidden="1">
      <c r="A50" s="12"/>
      <c r="B50" s="21"/>
      <c r="C50" s="21"/>
      <c r="D50" s="22"/>
      <c r="E50" s="23"/>
      <c r="F50" s="24"/>
      <c r="G50" s="17"/>
      <c r="H50" s="18"/>
      <c r="I50" s="18"/>
      <c r="J50" s="18"/>
      <c r="K50" s="19"/>
      <c r="L50" s="18"/>
      <c r="M50" s="18"/>
    </row>
    <row r="51" spans="1:13" ht="15.75" hidden="1">
      <c r="A51" s="12"/>
      <c r="B51" s="21"/>
      <c r="C51" s="21"/>
      <c r="D51" s="22"/>
      <c r="E51" s="23"/>
      <c r="F51" s="24"/>
      <c r="G51" s="17"/>
      <c r="H51" s="18"/>
      <c r="I51" s="18"/>
      <c r="J51" s="18"/>
      <c r="K51" s="19"/>
      <c r="L51" s="18"/>
      <c r="M51" s="18"/>
    </row>
    <row r="52" spans="1:13" ht="15.75" hidden="1">
      <c r="A52" s="12"/>
      <c r="B52" s="21"/>
      <c r="C52" s="21"/>
      <c r="D52" s="22"/>
      <c r="E52" s="23"/>
      <c r="F52" s="24"/>
      <c r="G52" s="17"/>
      <c r="H52" s="18"/>
      <c r="I52" s="18"/>
      <c r="J52" s="18"/>
      <c r="K52" s="19"/>
      <c r="L52" s="18"/>
      <c r="M52" s="18"/>
    </row>
    <row r="53" spans="1:13" ht="15.75" hidden="1">
      <c r="A53" s="12"/>
      <c r="B53" s="21"/>
      <c r="C53" s="21"/>
      <c r="D53" s="22"/>
      <c r="E53" s="23"/>
      <c r="F53" s="24"/>
      <c r="G53" s="17"/>
      <c r="H53" s="18"/>
      <c r="I53" s="18"/>
      <c r="J53" s="18"/>
      <c r="K53" s="19"/>
      <c r="L53" s="18"/>
      <c r="M53" s="18"/>
    </row>
    <row r="54" spans="1:13" ht="15.75" hidden="1">
      <c r="A54" s="12"/>
      <c r="B54" s="25" t="s">
        <v>107</v>
      </c>
      <c r="C54" s="25" t="s">
        <v>108</v>
      </c>
      <c r="D54" s="14">
        <v>42971</v>
      </c>
      <c r="E54" s="25" t="s">
        <v>16</v>
      </c>
      <c r="F54" s="16">
        <v>31</v>
      </c>
      <c r="G54" s="17">
        <f aca="true" t="shared" si="5" ref="G54:G95">ROUNDUP(DATEDIF(D54,$B$164,"d")/7,0)</f>
        <v>7</v>
      </c>
      <c r="H54" s="18"/>
      <c r="I54" s="18"/>
      <c r="J54" s="18">
        <v>316695</v>
      </c>
      <c r="K54" s="19">
        <f aca="true" t="shared" si="6" ref="K54:K95">IF(J54&lt;&gt;0,-(J54-H54)/J54,"")</f>
        <v>-1</v>
      </c>
      <c r="L54" s="26"/>
      <c r="M54" s="26"/>
    </row>
    <row r="55" spans="1:13" ht="15.75" hidden="1">
      <c r="A55" s="12"/>
      <c r="B55" s="25" t="s">
        <v>109</v>
      </c>
      <c r="C55" s="25" t="s">
        <v>110</v>
      </c>
      <c r="D55" s="14">
        <v>42971</v>
      </c>
      <c r="E55" s="25" t="s">
        <v>99</v>
      </c>
      <c r="F55" s="16"/>
      <c r="G55" s="17">
        <f t="shared" si="5"/>
        <v>7</v>
      </c>
      <c r="H55" s="18"/>
      <c r="I55" s="18"/>
      <c r="J55" s="18"/>
      <c r="K55" s="19">
        <f t="shared" si="6"/>
        <v>0</v>
      </c>
      <c r="L55" s="26"/>
      <c r="M55" s="26"/>
    </row>
    <row r="56" spans="1:13" ht="15.75" hidden="1">
      <c r="A56" s="12"/>
      <c r="B56" s="25" t="s">
        <v>111</v>
      </c>
      <c r="C56" s="25" t="s">
        <v>112</v>
      </c>
      <c r="D56" s="14">
        <v>42971</v>
      </c>
      <c r="E56" s="25" t="s">
        <v>99</v>
      </c>
      <c r="F56" s="25"/>
      <c r="G56" s="17">
        <f t="shared" si="5"/>
        <v>7</v>
      </c>
      <c r="H56" s="18"/>
      <c r="I56" s="18"/>
      <c r="J56" s="18"/>
      <c r="K56" s="19">
        <f t="shared" si="6"/>
        <v>0</v>
      </c>
      <c r="L56" s="18"/>
      <c r="M56" s="44"/>
    </row>
    <row r="57" spans="1:13" ht="15.75" hidden="1">
      <c r="A57" s="12"/>
      <c r="B57" s="25" t="s">
        <v>113</v>
      </c>
      <c r="C57" s="25" t="s">
        <v>114</v>
      </c>
      <c r="D57" s="14">
        <v>42964</v>
      </c>
      <c r="E57" s="25" t="s">
        <v>16</v>
      </c>
      <c r="F57" s="16">
        <v>45</v>
      </c>
      <c r="G57" s="17">
        <f t="shared" si="5"/>
        <v>8</v>
      </c>
      <c r="H57" s="18"/>
      <c r="I57" s="18"/>
      <c r="J57" s="18">
        <v>916490</v>
      </c>
      <c r="K57" s="19">
        <f t="shared" si="6"/>
        <v>-1</v>
      </c>
      <c r="L57" s="18"/>
      <c r="M57" s="18"/>
    </row>
    <row r="58" spans="1:13" ht="15.75" hidden="1">
      <c r="A58" s="12"/>
      <c r="B58" s="25" t="s">
        <v>115</v>
      </c>
      <c r="C58" s="25" t="s">
        <v>116</v>
      </c>
      <c r="D58" s="14">
        <v>42964</v>
      </c>
      <c r="E58" s="25" t="s">
        <v>69</v>
      </c>
      <c r="F58" s="16">
        <v>1</v>
      </c>
      <c r="G58" s="17">
        <f t="shared" si="5"/>
        <v>8</v>
      </c>
      <c r="H58" s="18"/>
      <c r="I58" s="18"/>
      <c r="J58" s="18"/>
      <c r="K58" s="19">
        <f t="shared" si="6"/>
        <v>0</v>
      </c>
      <c r="L58" s="18"/>
      <c r="M58" s="18"/>
    </row>
    <row r="59" spans="1:13" ht="15.75" hidden="1">
      <c r="A59" s="12"/>
      <c r="B59" s="25" t="s">
        <v>117</v>
      </c>
      <c r="C59" s="25" t="s">
        <v>117</v>
      </c>
      <c r="D59" s="14">
        <v>42964</v>
      </c>
      <c r="E59" s="25" t="s">
        <v>118</v>
      </c>
      <c r="F59" s="25"/>
      <c r="G59" s="17">
        <f t="shared" si="5"/>
        <v>8</v>
      </c>
      <c r="H59" s="18"/>
      <c r="I59" s="18"/>
      <c r="J59" s="18"/>
      <c r="K59" s="19">
        <f t="shared" si="6"/>
        <v>0</v>
      </c>
      <c r="L59" s="18"/>
      <c r="M59" s="44"/>
    </row>
    <row r="60" spans="1:13" ht="15.75" hidden="1">
      <c r="A60" s="12"/>
      <c r="B60" s="25" t="s">
        <v>119</v>
      </c>
      <c r="C60" s="25" t="s">
        <v>119</v>
      </c>
      <c r="D60" s="14">
        <v>42964</v>
      </c>
      <c r="E60" s="25" t="s">
        <v>61</v>
      </c>
      <c r="F60" s="25"/>
      <c r="G60" s="17">
        <f t="shared" si="5"/>
        <v>8</v>
      </c>
      <c r="H60" s="18"/>
      <c r="I60" s="18"/>
      <c r="J60" s="18"/>
      <c r="K60" s="19">
        <f t="shared" si="6"/>
        <v>0</v>
      </c>
      <c r="L60" s="18"/>
      <c r="M60" s="18"/>
    </row>
    <row r="61" spans="1:13" ht="15.75" hidden="1">
      <c r="A61" s="12"/>
      <c r="B61" s="25" t="s">
        <v>120</v>
      </c>
      <c r="C61" s="25" t="s">
        <v>121</v>
      </c>
      <c r="D61" s="14">
        <v>42964</v>
      </c>
      <c r="E61" s="25" t="s">
        <v>99</v>
      </c>
      <c r="F61" s="25"/>
      <c r="G61" s="17">
        <f t="shared" si="5"/>
        <v>8</v>
      </c>
      <c r="H61" s="18"/>
      <c r="I61" s="44"/>
      <c r="J61" s="18"/>
      <c r="K61" s="19">
        <f t="shared" si="6"/>
        <v>0</v>
      </c>
      <c r="L61" s="18"/>
      <c r="M61" s="18"/>
    </row>
    <row r="62" spans="1:13" ht="15.75" hidden="1">
      <c r="A62" s="12"/>
      <c r="B62" s="25" t="s">
        <v>122</v>
      </c>
      <c r="C62" s="25" t="s">
        <v>123</v>
      </c>
      <c r="D62" s="14">
        <v>42957</v>
      </c>
      <c r="E62" s="25" t="s">
        <v>16</v>
      </c>
      <c r="F62" s="16">
        <v>46</v>
      </c>
      <c r="G62" s="17">
        <f t="shared" si="5"/>
        <v>9</v>
      </c>
      <c r="H62" s="18"/>
      <c r="I62" s="18"/>
      <c r="J62" s="18"/>
      <c r="K62" s="19">
        <f t="shared" si="6"/>
        <v>0</v>
      </c>
      <c r="L62" s="18"/>
      <c r="M62" s="18"/>
    </row>
    <row r="63" spans="1:13" ht="15.75" hidden="1">
      <c r="A63" s="12"/>
      <c r="B63" s="25" t="s">
        <v>124</v>
      </c>
      <c r="C63" s="25" t="s">
        <v>125</v>
      </c>
      <c r="D63" s="14">
        <v>42957</v>
      </c>
      <c r="E63" s="25" t="s">
        <v>31</v>
      </c>
      <c r="F63" s="33">
        <v>1</v>
      </c>
      <c r="G63" s="17">
        <f t="shared" si="5"/>
        <v>9</v>
      </c>
      <c r="H63" s="52"/>
      <c r="I63" s="52"/>
      <c r="J63" s="52"/>
      <c r="K63" s="19">
        <f t="shared" si="6"/>
        <v>0</v>
      </c>
      <c r="L63" s="18"/>
      <c r="M63" s="18"/>
    </row>
    <row r="64" spans="1:13" ht="15.75" hidden="1">
      <c r="A64" s="12"/>
      <c r="B64" s="25" t="s">
        <v>126</v>
      </c>
      <c r="C64" s="25" t="s">
        <v>127</v>
      </c>
      <c r="D64" s="14">
        <v>42957</v>
      </c>
      <c r="E64" s="15" t="s">
        <v>99</v>
      </c>
      <c r="F64" s="25"/>
      <c r="G64" s="17">
        <f t="shared" si="5"/>
        <v>9</v>
      </c>
      <c r="H64" s="18"/>
      <c r="I64" s="18"/>
      <c r="J64" s="18"/>
      <c r="K64" s="19">
        <f t="shared" si="6"/>
        <v>0</v>
      </c>
      <c r="L64" s="18"/>
      <c r="M64" s="18"/>
    </row>
    <row r="65" spans="1:13" ht="15.75" hidden="1">
      <c r="A65" s="12"/>
      <c r="B65" s="25" t="s">
        <v>128</v>
      </c>
      <c r="C65" s="25" t="s">
        <v>129</v>
      </c>
      <c r="D65" s="14">
        <v>42950</v>
      </c>
      <c r="E65" s="25" t="s">
        <v>16</v>
      </c>
      <c r="F65" s="16">
        <v>65</v>
      </c>
      <c r="G65" s="17">
        <f t="shared" si="5"/>
        <v>10</v>
      </c>
      <c r="H65" s="34"/>
      <c r="I65" s="44"/>
      <c r="J65" s="34"/>
      <c r="K65" s="19">
        <f t="shared" si="6"/>
        <v>0</v>
      </c>
      <c r="L65" s="26"/>
      <c r="M65" s="26"/>
    </row>
    <row r="66" spans="1:13" ht="15.75" hidden="1">
      <c r="A66" s="12"/>
      <c r="B66" s="25" t="s">
        <v>130</v>
      </c>
      <c r="C66" s="25" t="s">
        <v>131</v>
      </c>
      <c r="D66" s="14">
        <v>42950</v>
      </c>
      <c r="E66" s="25" t="s">
        <v>96</v>
      </c>
      <c r="F66" s="24"/>
      <c r="G66" s="17">
        <f t="shared" si="5"/>
        <v>10</v>
      </c>
      <c r="H66" s="18"/>
      <c r="I66" s="18"/>
      <c r="J66" s="18"/>
      <c r="K66" s="19">
        <f t="shared" si="6"/>
        <v>0</v>
      </c>
      <c r="L66" s="18"/>
      <c r="M66" s="18"/>
    </row>
    <row r="67" spans="1:13" ht="15.75" hidden="1">
      <c r="A67" s="12"/>
      <c r="B67" s="21" t="s">
        <v>132</v>
      </c>
      <c r="C67" s="21" t="s">
        <v>133</v>
      </c>
      <c r="D67" s="22">
        <v>42943</v>
      </c>
      <c r="E67" s="23" t="s">
        <v>36</v>
      </c>
      <c r="F67" s="24">
        <v>40</v>
      </c>
      <c r="G67" s="17">
        <f t="shared" si="5"/>
        <v>11</v>
      </c>
      <c r="H67" s="34"/>
      <c r="I67" s="44"/>
      <c r="J67" s="34"/>
      <c r="K67" s="19">
        <f t="shared" si="6"/>
        <v>0</v>
      </c>
      <c r="L67" s="26"/>
      <c r="M67" s="26"/>
    </row>
    <row r="68" spans="1:13" ht="15.75" hidden="1">
      <c r="A68" s="12"/>
      <c r="B68" s="21" t="s">
        <v>134</v>
      </c>
      <c r="C68" s="21" t="s">
        <v>135</v>
      </c>
      <c r="D68" s="22">
        <v>42943</v>
      </c>
      <c r="E68" s="23" t="s">
        <v>47</v>
      </c>
      <c r="F68" s="24">
        <v>13</v>
      </c>
      <c r="G68" s="17">
        <f t="shared" si="5"/>
        <v>11</v>
      </c>
      <c r="H68" s="18"/>
      <c r="I68" s="18"/>
      <c r="J68" s="18"/>
      <c r="K68" s="19">
        <f t="shared" si="6"/>
        <v>0</v>
      </c>
      <c r="L68" s="26"/>
      <c r="M68" s="26"/>
    </row>
    <row r="69" spans="1:13" ht="15.75" hidden="1">
      <c r="A69" s="12"/>
      <c r="B69" s="21" t="s">
        <v>136</v>
      </c>
      <c r="C69" s="21" t="s">
        <v>137</v>
      </c>
      <c r="D69" s="22">
        <v>42936</v>
      </c>
      <c r="E69" s="23" t="s">
        <v>31</v>
      </c>
      <c r="F69" s="24">
        <v>2</v>
      </c>
      <c r="G69" s="17">
        <f t="shared" si="5"/>
        <v>12</v>
      </c>
      <c r="H69" s="18"/>
      <c r="I69" s="18"/>
      <c r="J69" s="18">
        <v>458730</v>
      </c>
      <c r="K69" s="19">
        <f t="shared" si="6"/>
        <v>-1</v>
      </c>
      <c r="L69" s="18"/>
      <c r="M69" s="18"/>
    </row>
    <row r="70" spans="1:13" ht="15.75" hidden="1">
      <c r="A70" s="12"/>
      <c r="B70" s="21" t="s">
        <v>138</v>
      </c>
      <c r="C70" s="21" t="s">
        <v>138</v>
      </c>
      <c r="D70" s="22">
        <v>42936</v>
      </c>
      <c r="E70" s="23" t="s">
        <v>16</v>
      </c>
      <c r="F70" s="24">
        <v>48</v>
      </c>
      <c r="G70" s="17">
        <f t="shared" si="5"/>
        <v>12</v>
      </c>
      <c r="H70" s="18"/>
      <c r="I70" s="18"/>
      <c r="J70" s="18"/>
      <c r="K70" s="19">
        <f t="shared" si="6"/>
        <v>0</v>
      </c>
      <c r="L70" s="18"/>
      <c r="M70" s="18"/>
    </row>
    <row r="71" spans="1:13" ht="15.75" hidden="1">
      <c r="A71" s="12"/>
      <c r="B71" s="21" t="s">
        <v>139</v>
      </c>
      <c r="C71" s="21" t="s">
        <v>139</v>
      </c>
      <c r="D71" s="22">
        <v>42929</v>
      </c>
      <c r="E71" s="23" t="s">
        <v>28</v>
      </c>
      <c r="F71" s="24">
        <v>53</v>
      </c>
      <c r="G71" s="17">
        <f t="shared" si="5"/>
        <v>13</v>
      </c>
      <c r="H71" s="52"/>
      <c r="I71" s="52"/>
      <c r="J71" s="52"/>
      <c r="K71" s="19">
        <f t="shared" si="6"/>
        <v>0</v>
      </c>
      <c r="L71" s="52"/>
      <c r="M71" s="52"/>
    </row>
    <row r="72" spans="1:13" ht="15.75" hidden="1">
      <c r="A72" s="12"/>
      <c r="B72" s="21" t="s">
        <v>140</v>
      </c>
      <c r="C72" s="21" t="s">
        <v>141</v>
      </c>
      <c r="D72" s="22">
        <v>42929</v>
      </c>
      <c r="E72" s="23" t="s">
        <v>16</v>
      </c>
      <c r="F72" s="24">
        <v>68</v>
      </c>
      <c r="G72" s="17">
        <f t="shared" si="5"/>
        <v>13</v>
      </c>
      <c r="H72" s="18"/>
      <c r="I72" s="18"/>
      <c r="J72" s="18"/>
      <c r="K72" s="19">
        <f t="shared" si="6"/>
        <v>0</v>
      </c>
      <c r="L72" s="18"/>
      <c r="M72" s="18"/>
    </row>
    <row r="73" spans="1:13" ht="15.75" hidden="1">
      <c r="A73" s="12"/>
      <c r="B73" s="21" t="s">
        <v>142</v>
      </c>
      <c r="C73" s="21" t="s">
        <v>143</v>
      </c>
      <c r="D73" s="22">
        <v>42922</v>
      </c>
      <c r="E73" s="23" t="s">
        <v>16</v>
      </c>
      <c r="F73" s="24">
        <v>71</v>
      </c>
      <c r="G73" s="17">
        <f t="shared" si="5"/>
        <v>14</v>
      </c>
      <c r="H73" s="18"/>
      <c r="I73" s="18"/>
      <c r="J73" s="18"/>
      <c r="K73" s="19">
        <f t="shared" si="6"/>
        <v>0</v>
      </c>
      <c r="L73" s="18"/>
      <c r="M73" s="18"/>
    </row>
    <row r="74" spans="1:13" ht="15.75" hidden="1">
      <c r="A74" s="12"/>
      <c r="B74" s="21" t="s">
        <v>144</v>
      </c>
      <c r="C74" s="21" t="s">
        <v>145</v>
      </c>
      <c r="D74" s="22">
        <v>42922</v>
      </c>
      <c r="E74" s="23" t="s">
        <v>36</v>
      </c>
      <c r="F74" s="24">
        <v>38</v>
      </c>
      <c r="G74" s="17">
        <f t="shared" si="5"/>
        <v>14</v>
      </c>
      <c r="H74" s="18"/>
      <c r="I74" s="44"/>
      <c r="J74" s="52"/>
      <c r="K74" s="19">
        <f t="shared" si="6"/>
        <v>0</v>
      </c>
      <c r="L74" s="18"/>
      <c r="M74" s="44"/>
    </row>
    <row r="75" spans="1:13" ht="15.75" hidden="1">
      <c r="A75" s="12"/>
      <c r="B75" s="21" t="s">
        <v>146</v>
      </c>
      <c r="C75" s="21" t="s">
        <v>147</v>
      </c>
      <c r="D75" s="22">
        <v>42915</v>
      </c>
      <c r="E75" s="23" t="s">
        <v>16</v>
      </c>
      <c r="F75" s="24">
        <v>46</v>
      </c>
      <c r="G75" s="17">
        <f t="shared" si="5"/>
        <v>15</v>
      </c>
      <c r="H75" s="18"/>
      <c r="I75" s="18"/>
      <c r="J75" s="18"/>
      <c r="K75" s="19">
        <f t="shared" si="6"/>
        <v>0</v>
      </c>
      <c r="L75" s="18"/>
      <c r="M75" s="18"/>
    </row>
    <row r="76" spans="1:13" ht="15.75" hidden="1">
      <c r="A76" s="12"/>
      <c r="B76" s="21" t="s">
        <v>148</v>
      </c>
      <c r="C76" s="21" t="s">
        <v>149</v>
      </c>
      <c r="D76" s="22">
        <v>42908</v>
      </c>
      <c r="E76" s="23" t="s">
        <v>28</v>
      </c>
      <c r="F76" s="24">
        <v>35</v>
      </c>
      <c r="G76" s="17">
        <f t="shared" si="5"/>
        <v>16</v>
      </c>
      <c r="H76" s="18"/>
      <c r="I76" s="18"/>
      <c r="J76" s="18"/>
      <c r="K76" s="19">
        <f t="shared" si="6"/>
        <v>0</v>
      </c>
      <c r="L76" s="18"/>
      <c r="M76" s="18"/>
    </row>
    <row r="77" spans="1:13" ht="15.75" hidden="1">
      <c r="A77" s="12"/>
      <c r="B77" s="21" t="s">
        <v>150</v>
      </c>
      <c r="C77" s="21" t="s">
        <v>151</v>
      </c>
      <c r="D77" s="22">
        <v>42908</v>
      </c>
      <c r="E77" s="23" t="s">
        <v>19</v>
      </c>
      <c r="F77" s="24"/>
      <c r="G77" s="17">
        <f t="shared" si="5"/>
        <v>16</v>
      </c>
      <c r="H77" s="18"/>
      <c r="I77" s="18"/>
      <c r="J77" s="18"/>
      <c r="K77" s="19">
        <f t="shared" si="6"/>
        <v>0</v>
      </c>
      <c r="L77" s="18"/>
      <c r="M77" s="18"/>
    </row>
    <row r="78" spans="1:13" ht="15.75" hidden="1">
      <c r="A78" s="12"/>
      <c r="B78" s="21" t="s">
        <v>152</v>
      </c>
      <c r="C78" s="21" t="s">
        <v>153</v>
      </c>
      <c r="D78" s="22">
        <v>42901</v>
      </c>
      <c r="E78" s="23" t="s">
        <v>16</v>
      </c>
      <c r="F78" s="24">
        <v>51</v>
      </c>
      <c r="G78" s="17">
        <f t="shared" si="5"/>
        <v>17</v>
      </c>
      <c r="H78" s="18"/>
      <c r="I78" s="18"/>
      <c r="J78" s="18"/>
      <c r="K78" s="19">
        <f t="shared" si="6"/>
        <v>0</v>
      </c>
      <c r="L78" s="18"/>
      <c r="M78" s="18"/>
    </row>
    <row r="79" spans="1:13" ht="15.75" hidden="1">
      <c r="A79" s="12"/>
      <c r="B79" s="21" t="s">
        <v>154</v>
      </c>
      <c r="C79" s="21" t="s">
        <v>155</v>
      </c>
      <c r="D79" s="22">
        <v>42901</v>
      </c>
      <c r="E79" s="23" t="s">
        <v>31</v>
      </c>
      <c r="F79" s="24">
        <v>1</v>
      </c>
      <c r="G79" s="17">
        <f t="shared" si="5"/>
        <v>17</v>
      </c>
      <c r="H79" s="18"/>
      <c r="I79" s="18"/>
      <c r="J79" s="52"/>
      <c r="K79" s="19">
        <f t="shared" si="6"/>
        <v>0</v>
      </c>
      <c r="L79" s="18"/>
      <c r="M79" s="18"/>
    </row>
    <row r="80" spans="1:13" ht="15.75" hidden="1">
      <c r="A80" s="12"/>
      <c r="B80" s="21" t="s">
        <v>156</v>
      </c>
      <c r="C80" s="21" t="s">
        <v>157</v>
      </c>
      <c r="D80" s="22">
        <v>42894</v>
      </c>
      <c r="E80" s="23" t="s">
        <v>28</v>
      </c>
      <c r="F80" s="24">
        <v>59</v>
      </c>
      <c r="G80" s="17">
        <f t="shared" si="5"/>
        <v>18</v>
      </c>
      <c r="H80" s="18"/>
      <c r="I80" s="18"/>
      <c r="J80" s="18"/>
      <c r="K80" s="19">
        <f t="shared" si="6"/>
        <v>0</v>
      </c>
      <c r="L80" s="26"/>
      <c r="M80" s="26"/>
    </row>
    <row r="81" spans="1:13" ht="15.75" hidden="1">
      <c r="A81" s="12"/>
      <c r="B81" s="21" t="s">
        <v>158</v>
      </c>
      <c r="C81" s="21" t="s">
        <v>159</v>
      </c>
      <c r="D81" s="22">
        <v>42894</v>
      </c>
      <c r="E81" s="23" t="s">
        <v>61</v>
      </c>
      <c r="F81" s="24">
        <v>1</v>
      </c>
      <c r="G81" s="17">
        <f t="shared" si="5"/>
        <v>18</v>
      </c>
      <c r="H81" s="18"/>
      <c r="I81" s="18"/>
      <c r="J81" s="18"/>
      <c r="K81" s="19">
        <f t="shared" si="6"/>
        <v>0</v>
      </c>
      <c r="L81" s="18"/>
      <c r="M81" s="18"/>
    </row>
    <row r="82" spans="2:13" ht="15.75" hidden="1">
      <c r="B82" s="21" t="s">
        <v>160</v>
      </c>
      <c r="C82" s="21" t="s">
        <v>161</v>
      </c>
      <c r="D82" s="22">
        <v>42894</v>
      </c>
      <c r="E82" s="23" t="s">
        <v>16</v>
      </c>
      <c r="F82" s="24">
        <v>41</v>
      </c>
      <c r="G82" s="17">
        <f t="shared" si="5"/>
        <v>18</v>
      </c>
      <c r="H82" s="18"/>
      <c r="I82" s="18"/>
      <c r="J82" s="18"/>
      <c r="K82" s="19">
        <f t="shared" si="6"/>
        <v>0</v>
      </c>
      <c r="L82" s="18"/>
      <c r="M82" s="18"/>
    </row>
    <row r="83" spans="2:13" ht="15.75" hidden="1">
      <c r="B83" s="53" t="s">
        <v>162</v>
      </c>
      <c r="C83" s="53" t="s">
        <v>163</v>
      </c>
      <c r="D83" s="50">
        <v>42887</v>
      </c>
      <c r="E83" s="23" t="s">
        <v>16</v>
      </c>
      <c r="F83" s="24">
        <v>26</v>
      </c>
      <c r="G83" s="17">
        <f t="shared" si="5"/>
        <v>19</v>
      </c>
      <c r="H83" s="47"/>
      <c r="I83" s="47"/>
      <c r="J83" s="52"/>
      <c r="K83" s="19">
        <f t="shared" si="6"/>
        <v>0</v>
      </c>
      <c r="L83" s="47"/>
      <c r="M83" s="47"/>
    </row>
    <row r="84" spans="2:13" ht="15.75" hidden="1">
      <c r="B84" s="21" t="s">
        <v>164</v>
      </c>
      <c r="C84" s="21" t="s">
        <v>164</v>
      </c>
      <c r="D84" s="22">
        <v>42887</v>
      </c>
      <c r="E84" s="23" t="s">
        <v>16</v>
      </c>
      <c r="F84" s="24">
        <v>60</v>
      </c>
      <c r="G84" s="17">
        <f t="shared" si="5"/>
        <v>19</v>
      </c>
      <c r="H84" s="18"/>
      <c r="I84" s="18"/>
      <c r="J84" s="18"/>
      <c r="K84" s="19">
        <f t="shared" si="6"/>
        <v>0</v>
      </c>
      <c r="L84" s="18"/>
      <c r="M84" s="18"/>
    </row>
    <row r="85" spans="2:13" ht="15.75" hidden="1">
      <c r="B85" s="21" t="s">
        <v>165</v>
      </c>
      <c r="C85" s="21" t="s">
        <v>166</v>
      </c>
      <c r="D85" s="22">
        <v>42880</v>
      </c>
      <c r="E85" s="23" t="s">
        <v>69</v>
      </c>
      <c r="F85" s="24">
        <v>18</v>
      </c>
      <c r="G85" s="17">
        <f t="shared" si="5"/>
        <v>20</v>
      </c>
      <c r="H85" s="18"/>
      <c r="I85" s="18"/>
      <c r="J85" s="18"/>
      <c r="K85" s="19">
        <f t="shared" si="6"/>
        <v>0</v>
      </c>
      <c r="L85" s="18"/>
      <c r="M85" s="18"/>
    </row>
    <row r="86" spans="2:13" ht="15.75" hidden="1">
      <c r="B86" s="21" t="s">
        <v>167</v>
      </c>
      <c r="C86" s="21" t="s">
        <v>168</v>
      </c>
      <c r="D86" s="22">
        <v>42866</v>
      </c>
      <c r="E86" s="23" t="s">
        <v>31</v>
      </c>
      <c r="F86" s="24">
        <v>1</v>
      </c>
      <c r="G86" s="17">
        <f t="shared" si="5"/>
        <v>22</v>
      </c>
      <c r="H86" s="18"/>
      <c r="I86" s="18"/>
      <c r="J86" s="18"/>
      <c r="K86" s="19">
        <f t="shared" si="6"/>
        <v>0</v>
      </c>
      <c r="L86" s="18"/>
      <c r="M86" s="18"/>
    </row>
    <row r="87" spans="2:13" ht="15.75" hidden="1">
      <c r="B87" s="21" t="s">
        <v>169</v>
      </c>
      <c r="C87" s="21" t="s">
        <v>170</v>
      </c>
      <c r="D87" s="22">
        <v>42866</v>
      </c>
      <c r="E87" s="23" t="s">
        <v>61</v>
      </c>
      <c r="F87" s="24"/>
      <c r="G87" s="17">
        <f t="shared" si="5"/>
        <v>22</v>
      </c>
      <c r="H87" s="18"/>
      <c r="I87" s="18"/>
      <c r="J87" s="18"/>
      <c r="K87" s="19">
        <f t="shared" si="6"/>
        <v>0</v>
      </c>
      <c r="L87" s="18"/>
      <c r="M87" s="18"/>
    </row>
    <row r="88" spans="2:13" ht="15.75" hidden="1">
      <c r="B88" s="21" t="s">
        <v>171</v>
      </c>
      <c r="C88" s="21" t="s">
        <v>172</v>
      </c>
      <c r="D88" s="22">
        <v>42859</v>
      </c>
      <c r="E88" s="23" t="s">
        <v>19</v>
      </c>
      <c r="F88" s="24"/>
      <c r="G88" s="17">
        <f t="shared" si="5"/>
        <v>23</v>
      </c>
      <c r="H88" s="18"/>
      <c r="I88" s="18"/>
      <c r="J88" s="18"/>
      <c r="K88" s="19">
        <f t="shared" si="6"/>
        <v>0</v>
      </c>
      <c r="L88" s="18"/>
      <c r="M88" s="18"/>
    </row>
    <row r="89" spans="2:13" ht="15.75" hidden="1">
      <c r="B89" s="21" t="s">
        <v>173</v>
      </c>
      <c r="C89" s="21" t="s">
        <v>174</v>
      </c>
      <c r="D89" s="22">
        <v>42859</v>
      </c>
      <c r="E89" s="23" t="s">
        <v>31</v>
      </c>
      <c r="F89" s="24">
        <v>1</v>
      </c>
      <c r="G89" s="17">
        <f t="shared" si="5"/>
        <v>23</v>
      </c>
      <c r="H89" s="18"/>
      <c r="I89" s="18"/>
      <c r="J89" s="18"/>
      <c r="K89" s="19">
        <f t="shared" si="6"/>
        <v>0</v>
      </c>
      <c r="L89" s="18"/>
      <c r="M89" s="18"/>
    </row>
    <row r="90" spans="2:13" ht="15.75" hidden="1">
      <c r="B90" s="54" t="s">
        <v>175</v>
      </c>
      <c r="C90" s="54" t="s">
        <v>176</v>
      </c>
      <c r="D90" s="22">
        <v>42852</v>
      </c>
      <c r="E90" s="23" t="s">
        <v>69</v>
      </c>
      <c r="F90" s="24">
        <v>16</v>
      </c>
      <c r="G90" s="17">
        <f t="shared" si="5"/>
        <v>24</v>
      </c>
      <c r="H90" s="18"/>
      <c r="I90" s="18"/>
      <c r="J90" s="18"/>
      <c r="K90" s="19">
        <f t="shared" si="6"/>
        <v>0</v>
      </c>
      <c r="L90" s="18"/>
      <c r="M90" s="18"/>
    </row>
    <row r="91" spans="2:13" ht="15.75" hidden="1">
      <c r="B91" s="21" t="s">
        <v>177</v>
      </c>
      <c r="C91" s="21" t="s">
        <v>177</v>
      </c>
      <c r="D91" s="22">
        <v>42845</v>
      </c>
      <c r="E91" s="23" t="s">
        <v>31</v>
      </c>
      <c r="F91" s="24">
        <v>1</v>
      </c>
      <c r="G91" s="17">
        <f t="shared" si="5"/>
        <v>25</v>
      </c>
      <c r="H91" s="18"/>
      <c r="I91" s="18"/>
      <c r="J91" s="18"/>
      <c r="K91" s="19">
        <f t="shared" si="6"/>
        <v>0</v>
      </c>
      <c r="L91" s="18"/>
      <c r="M91" s="18"/>
    </row>
    <row r="92" spans="1:13" ht="15.75" hidden="1">
      <c r="A92" s="12"/>
      <c r="B92" s="54">
        <v>1945</v>
      </c>
      <c r="C92" s="54">
        <v>1945</v>
      </c>
      <c r="D92" s="22">
        <v>42845</v>
      </c>
      <c r="E92" s="23" t="s">
        <v>178</v>
      </c>
      <c r="F92" s="24">
        <v>6</v>
      </c>
      <c r="G92" s="17">
        <f t="shared" si="5"/>
        <v>25</v>
      </c>
      <c r="H92" s="18"/>
      <c r="I92" s="18"/>
      <c r="J92" s="18"/>
      <c r="K92" s="19">
        <f t="shared" si="6"/>
        <v>0</v>
      </c>
      <c r="L92" s="18"/>
      <c r="M92" s="18"/>
    </row>
    <row r="93" spans="2:13" ht="15.75" hidden="1">
      <c r="B93" s="29" t="s">
        <v>179</v>
      </c>
      <c r="C93" s="29" t="s">
        <v>180</v>
      </c>
      <c r="D93" s="22">
        <v>42740</v>
      </c>
      <c r="E93" s="23" t="s">
        <v>69</v>
      </c>
      <c r="F93" s="24">
        <v>38</v>
      </c>
      <c r="G93" s="17">
        <f t="shared" si="5"/>
        <v>40</v>
      </c>
      <c r="H93" s="18"/>
      <c r="I93" s="18"/>
      <c r="J93" s="18"/>
      <c r="K93" s="19">
        <f t="shared" si="6"/>
        <v>0</v>
      </c>
      <c r="L93" s="26"/>
      <c r="M93" s="26"/>
    </row>
    <row r="94" spans="2:13" ht="15.75" hidden="1">
      <c r="B94" s="29" t="s">
        <v>181</v>
      </c>
      <c r="C94" s="29" t="s">
        <v>182</v>
      </c>
      <c r="D94" s="22">
        <v>42719</v>
      </c>
      <c r="E94" s="23" t="s">
        <v>69</v>
      </c>
      <c r="F94" s="24">
        <v>6</v>
      </c>
      <c r="G94" s="17">
        <f t="shared" si="5"/>
        <v>43</v>
      </c>
      <c r="H94" s="18"/>
      <c r="I94" s="18"/>
      <c r="J94" s="18"/>
      <c r="K94" s="19">
        <f t="shared" si="6"/>
        <v>0</v>
      </c>
      <c r="L94" s="26"/>
      <c r="M94" s="26"/>
    </row>
    <row r="95" spans="1:13" ht="15.75" hidden="1">
      <c r="A95" s="12"/>
      <c r="B95" s="21" t="s">
        <v>183</v>
      </c>
      <c r="C95" s="21" t="s">
        <v>184</v>
      </c>
      <c r="D95" s="22">
        <v>42138</v>
      </c>
      <c r="E95" s="23" t="s">
        <v>69</v>
      </c>
      <c r="F95" s="24"/>
      <c r="G95" s="17">
        <f t="shared" si="5"/>
        <v>126</v>
      </c>
      <c r="H95" s="48"/>
      <c r="I95" s="48"/>
      <c r="J95" s="48"/>
      <c r="K95" s="19">
        <f t="shared" si="6"/>
        <v>0</v>
      </c>
      <c r="L95" s="26"/>
      <c r="M95" s="26"/>
    </row>
    <row r="96" spans="1:13" ht="15.75" hidden="1">
      <c r="A96" s="12"/>
      <c r="B96" s="54"/>
      <c r="C96" s="54"/>
      <c r="D96" s="22"/>
      <c r="E96" s="23"/>
      <c r="F96" s="24"/>
      <c r="G96" s="17"/>
      <c r="H96" s="18"/>
      <c r="I96" s="18"/>
      <c r="J96" s="18"/>
      <c r="K96" s="19"/>
      <c r="L96" s="18"/>
      <c r="M96" s="18"/>
    </row>
    <row r="97" spans="1:13" ht="15.75" hidden="1">
      <c r="A97" s="12"/>
      <c r="B97" s="54"/>
      <c r="C97" s="54"/>
      <c r="D97" s="22"/>
      <c r="E97" s="23"/>
      <c r="F97" s="24"/>
      <c r="G97" s="17"/>
      <c r="H97" s="18"/>
      <c r="I97" s="18"/>
      <c r="J97" s="18"/>
      <c r="K97" s="19"/>
      <c r="L97" s="18"/>
      <c r="M97" s="18"/>
    </row>
    <row r="98" spans="1:13" ht="15.75" hidden="1">
      <c r="A98" s="12"/>
      <c r="B98" s="25"/>
      <c r="C98" s="25"/>
      <c r="D98" s="14"/>
      <c r="E98" s="15"/>
      <c r="F98" s="25"/>
      <c r="G98" s="17"/>
      <c r="H98" s="18"/>
      <c r="I98" s="18"/>
      <c r="J98" s="18"/>
      <c r="K98" s="19"/>
      <c r="L98" s="18"/>
      <c r="M98" s="18"/>
    </row>
    <row r="99" spans="1:13" ht="15.75" hidden="1">
      <c r="A99" s="12"/>
      <c r="B99" s="25"/>
      <c r="C99" s="25"/>
      <c r="D99" s="14"/>
      <c r="E99" s="15"/>
      <c r="F99" s="25"/>
      <c r="G99" s="17"/>
      <c r="H99" s="18"/>
      <c r="I99" s="18"/>
      <c r="J99" s="18"/>
      <c r="K99" s="19"/>
      <c r="L99" s="18"/>
      <c r="M99" s="18"/>
    </row>
    <row r="100" spans="1:13" ht="15.75" hidden="1">
      <c r="A100" s="12"/>
      <c r="B100" s="25"/>
      <c r="C100" s="25"/>
      <c r="D100" s="14"/>
      <c r="E100" s="15"/>
      <c r="F100" s="25"/>
      <c r="G100" s="17"/>
      <c r="H100" s="18"/>
      <c r="I100" s="18"/>
      <c r="J100" s="18"/>
      <c r="K100" s="19"/>
      <c r="L100" s="18"/>
      <c r="M100" s="18"/>
    </row>
    <row r="101" spans="1:13" ht="15.75" hidden="1">
      <c r="A101" s="12"/>
      <c r="B101" s="21" t="s">
        <v>185</v>
      </c>
      <c r="C101" s="21" t="s">
        <v>186</v>
      </c>
      <c r="D101" s="50">
        <v>42838</v>
      </c>
      <c r="E101" s="23" t="s">
        <v>16</v>
      </c>
      <c r="F101" s="24">
        <v>60</v>
      </c>
      <c r="G101" s="55">
        <f aca="true" t="shared" si="7" ref="G101:G107">ROUNDUP(DATEDIF(D101,$B$164,"d")/7,0)</f>
        <v>26</v>
      </c>
      <c r="H101" s="47"/>
      <c r="I101" s="47"/>
      <c r="J101" s="47"/>
      <c r="K101" s="19">
        <f aca="true" t="shared" si="8" ref="K101:K110">IF(J101&lt;&gt;0,-(J101-H101)/J101,"")</f>
        <v>0</v>
      </c>
      <c r="L101" s="47"/>
      <c r="M101" s="47"/>
    </row>
    <row r="102" spans="1:13" ht="15.75" hidden="1">
      <c r="A102" s="12"/>
      <c r="B102" s="45" t="s">
        <v>187</v>
      </c>
      <c r="C102" s="45" t="s">
        <v>188</v>
      </c>
      <c r="D102" s="46">
        <v>42820</v>
      </c>
      <c r="E102" s="45" t="s">
        <v>19</v>
      </c>
      <c r="F102" s="32"/>
      <c r="G102" s="17">
        <f t="shared" si="7"/>
        <v>29</v>
      </c>
      <c r="H102" s="18"/>
      <c r="I102" s="18"/>
      <c r="J102" s="18"/>
      <c r="K102" s="19">
        <f t="shared" si="8"/>
        <v>0</v>
      </c>
      <c r="L102" s="56"/>
      <c r="M102" s="26"/>
    </row>
    <row r="103" spans="2:13" ht="15.75" hidden="1">
      <c r="B103" s="21" t="s">
        <v>189</v>
      </c>
      <c r="C103" s="21" t="s">
        <v>190</v>
      </c>
      <c r="D103" s="22">
        <v>42803</v>
      </c>
      <c r="E103" s="23" t="s">
        <v>31</v>
      </c>
      <c r="F103" s="24">
        <v>1</v>
      </c>
      <c r="G103" s="17">
        <f t="shared" si="7"/>
        <v>31</v>
      </c>
      <c r="H103" s="18"/>
      <c r="I103" s="18"/>
      <c r="J103" s="18"/>
      <c r="K103" s="19">
        <f t="shared" si="8"/>
        <v>0</v>
      </c>
      <c r="L103" s="18"/>
      <c r="M103" s="18"/>
    </row>
    <row r="104" spans="2:13" ht="15.75" hidden="1">
      <c r="B104" s="29" t="s">
        <v>191</v>
      </c>
      <c r="C104" s="29" t="s">
        <v>192</v>
      </c>
      <c r="D104" s="22">
        <v>42796</v>
      </c>
      <c r="E104" s="23" t="s">
        <v>69</v>
      </c>
      <c r="F104" s="24">
        <v>4</v>
      </c>
      <c r="G104" s="17">
        <f t="shared" si="7"/>
        <v>32</v>
      </c>
      <c r="H104" s="18"/>
      <c r="I104" s="18"/>
      <c r="J104" s="18"/>
      <c r="K104" s="19">
        <f t="shared" si="8"/>
        <v>0</v>
      </c>
      <c r="L104" s="18"/>
      <c r="M104" s="18"/>
    </row>
    <row r="105" spans="1:13" ht="15.75" hidden="1">
      <c r="A105" s="12"/>
      <c r="B105" s="29" t="s">
        <v>193</v>
      </c>
      <c r="C105" s="29" t="s">
        <v>194</v>
      </c>
      <c r="D105" s="22">
        <v>42733</v>
      </c>
      <c r="E105" s="57" t="s">
        <v>69</v>
      </c>
      <c r="F105" s="32">
        <v>50</v>
      </c>
      <c r="G105" s="17">
        <f t="shared" si="7"/>
        <v>41</v>
      </c>
      <c r="H105" s="18"/>
      <c r="I105" s="18"/>
      <c r="J105" s="18"/>
      <c r="K105" s="19">
        <f t="shared" si="8"/>
        <v>0</v>
      </c>
      <c r="L105" s="18"/>
      <c r="M105" s="18"/>
    </row>
    <row r="106" spans="1:13" ht="15.75" hidden="1">
      <c r="A106" s="12"/>
      <c r="B106" s="54" t="s">
        <v>195</v>
      </c>
      <c r="C106" s="54" t="s">
        <v>196</v>
      </c>
      <c r="D106" s="22">
        <v>42530</v>
      </c>
      <c r="E106" s="23" t="s">
        <v>69</v>
      </c>
      <c r="F106" s="24"/>
      <c r="G106" s="17">
        <f t="shared" si="7"/>
        <v>70</v>
      </c>
      <c r="H106" s="18"/>
      <c r="I106" s="18"/>
      <c r="J106" s="18"/>
      <c r="K106" s="19">
        <f t="shared" si="8"/>
        <v>0</v>
      </c>
      <c r="L106" s="18"/>
      <c r="M106" s="18"/>
    </row>
    <row r="107" spans="1:13" ht="15.75" hidden="1">
      <c r="A107" s="12"/>
      <c r="B107" s="21" t="s">
        <v>197</v>
      </c>
      <c r="C107" s="21" t="s">
        <v>198</v>
      </c>
      <c r="D107" s="22">
        <v>41760</v>
      </c>
      <c r="E107" s="23" t="s">
        <v>69</v>
      </c>
      <c r="F107" s="24"/>
      <c r="G107" s="17">
        <f t="shared" si="7"/>
        <v>180</v>
      </c>
      <c r="H107" s="18"/>
      <c r="I107" s="18"/>
      <c r="J107" s="18"/>
      <c r="K107" s="19">
        <f t="shared" si="8"/>
        <v>0</v>
      </c>
      <c r="L107" s="18"/>
      <c r="M107" s="18"/>
    </row>
    <row r="108" spans="1:13" ht="15.75" hidden="1">
      <c r="A108" s="12"/>
      <c r="B108" s="21" t="s">
        <v>199</v>
      </c>
      <c r="C108" s="21" t="s">
        <v>200</v>
      </c>
      <c r="D108" s="22">
        <v>42937</v>
      </c>
      <c r="E108" s="23" t="s">
        <v>69</v>
      </c>
      <c r="F108" s="24"/>
      <c r="G108" s="17">
        <v>0</v>
      </c>
      <c r="H108" s="18"/>
      <c r="I108" s="18"/>
      <c r="J108" s="18"/>
      <c r="K108" s="19">
        <f t="shared" si="8"/>
        <v>0</v>
      </c>
      <c r="L108" s="18"/>
      <c r="M108" s="18"/>
    </row>
    <row r="109" spans="1:13" ht="15.75" hidden="1">
      <c r="A109" s="12"/>
      <c r="B109" s="45" t="s">
        <v>201</v>
      </c>
      <c r="C109" s="45" t="s">
        <v>202</v>
      </c>
      <c r="D109" s="46">
        <v>42820</v>
      </c>
      <c r="E109" s="45" t="s">
        <v>61</v>
      </c>
      <c r="F109" s="32"/>
      <c r="G109" s="17">
        <f aca="true" t="shared" si="9" ref="G109:G160">ROUNDUP(DATEDIF(D109,$B$164,"d")/7,0)</f>
        <v>29</v>
      </c>
      <c r="H109" s="18"/>
      <c r="I109" s="18"/>
      <c r="J109" s="18"/>
      <c r="K109" s="19">
        <f t="shared" si="8"/>
        <v>0</v>
      </c>
      <c r="L109" s="26"/>
      <c r="M109" s="26"/>
    </row>
    <row r="110" spans="1:13" ht="15.75" hidden="1">
      <c r="A110" s="12"/>
      <c r="B110" s="21" t="s">
        <v>203</v>
      </c>
      <c r="C110" s="21" t="s">
        <v>204</v>
      </c>
      <c r="D110" s="22">
        <v>42852</v>
      </c>
      <c r="E110" s="23" t="s">
        <v>31</v>
      </c>
      <c r="F110" s="24">
        <v>1</v>
      </c>
      <c r="G110" s="17">
        <f t="shared" si="9"/>
        <v>24</v>
      </c>
      <c r="H110" s="18"/>
      <c r="I110" s="18"/>
      <c r="J110" s="18"/>
      <c r="K110" s="19">
        <f t="shared" si="8"/>
        <v>0</v>
      </c>
      <c r="L110" s="18"/>
      <c r="M110" s="18"/>
    </row>
    <row r="111" spans="1:13" ht="15.75" hidden="1">
      <c r="A111" s="12"/>
      <c r="B111" s="21" t="s">
        <v>205</v>
      </c>
      <c r="C111" s="21" t="s">
        <v>206</v>
      </c>
      <c r="D111" s="22">
        <v>42894</v>
      </c>
      <c r="E111" s="23" t="s">
        <v>47</v>
      </c>
      <c r="F111" s="24">
        <v>22</v>
      </c>
      <c r="G111" s="17">
        <f t="shared" si="9"/>
        <v>18</v>
      </c>
      <c r="H111" s="18"/>
      <c r="I111" s="18"/>
      <c r="J111" s="18"/>
      <c r="K111" s="19"/>
      <c r="L111" s="18"/>
      <c r="M111" s="18"/>
    </row>
    <row r="112" spans="1:13" ht="15.75" hidden="1">
      <c r="A112" s="12"/>
      <c r="B112" s="21" t="s">
        <v>207</v>
      </c>
      <c r="C112" s="21" t="s">
        <v>208</v>
      </c>
      <c r="D112" s="22">
        <v>42887</v>
      </c>
      <c r="E112" s="23" t="s">
        <v>99</v>
      </c>
      <c r="F112" s="24"/>
      <c r="G112" s="17">
        <f t="shared" si="9"/>
        <v>19</v>
      </c>
      <c r="H112" s="18"/>
      <c r="I112" s="18"/>
      <c r="J112" s="18"/>
      <c r="K112" s="19">
        <f aca="true" t="shared" si="10" ref="K112:K117">IF(J112&lt;&gt;0,-(J112-H112)/J112,"")</f>
        <v>0</v>
      </c>
      <c r="L112" s="18"/>
      <c r="M112" s="18"/>
    </row>
    <row r="113" spans="1:13" ht="16.5" hidden="1">
      <c r="A113" s="12"/>
      <c r="B113" s="48" t="s">
        <v>209</v>
      </c>
      <c r="C113" s="48" t="s">
        <v>209</v>
      </c>
      <c r="D113" s="22">
        <v>42873</v>
      </c>
      <c r="E113" s="23" t="s">
        <v>16</v>
      </c>
      <c r="F113" s="24">
        <v>68</v>
      </c>
      <c r="G113" s="17">
        <f t="shared" si="9"/>
        <v>21</v>
      </c>
      <c r="H113" s="18"/>
      <c r="I113" s="18"/>
      <c r="J113" s="18"/>
      <c r="K113" s="19">
        <f t="shared" si="10"/>
        <v>0</v>
      </c>
      <c r="L113" s="18"/>
      <c r="M113" s="18"/>
    </row>
    <row r="114" spans="1:13" ht="15.75" hidden="1">
      <c r="A114" s="12"/>
      <c r="B114" s="21" t="s">
        <v>210</v>
      </c>
      <c r="C114" s="21" t="s">
        <v>211</v>
      </c>
      <c r="D114" s="22">
        <v>42866</v>
      </c>
      <c r="E114" s="23" t="s">
        <v>36</v>
      </c>
      <c r="F114" s="24">
        <v>28</v>
      </c>
      <c r="G114" s="17">
        <f t="shared" si="9"/>
        <v>22</v>
      </c>
      <c r="H114" s="18"/>
      <c r="I114" s="18"/>
      <c r="J114" s="18"/>
      <c r="K114" s="19">
        <f t="shared" si="10"/>
        <v>0</v>
      </c>
      <c r="L114" s="18"/>
      <c r="M114" s="18"/>
    </row>
    <row r="115" spans="1:13" ht="15.75" hidden="1">
      <c r="A115" s="12"/>
      <c r="B115" s="21" t="s">
        <v>212</v>
      </c>
      <c r="C115" s="21" t="s">
        <v>213</v>
      </c>
      <c r="D115" s="22">
        <v>42866</v>
      </c>
      <c r="E115" s="23" t="s">
        <v>16</v>
      </c>
      <c r="F115" s="24">
        <v>61</v>
      </c>
      <c r="G115" s="17">
        <f t="shared" si="9"/>
        <v>22</v>
      </c>
      <c r="H115" s="18"/>
      <c r="I115" s="18"/>
      <c r="J115" s="18"/>
      <c r="K115" s="19">
        <f t="shared" si="10"/>
        <v>0</v>
      </c>
      <c r="L115" s="18"/>
      <c r="M115" s="18"/>
    </row>
    <row r="116" spans="1:13" ht="15.75" hidden="1">
      <c r="A116" s="12"/>
      <c r="B116" s="21" t="s">
        <v>214</v>
      </c>
      <c r="C116" s="21" t="s">
        <v>215</v>
      </c>
      <c r="D116" s="22">
        <v>42866</v>
      </c>
      <c r="E116" s="23" t="s">
        <v>16</v>
      </c>
      <c r="F116" s="24">
        <v>36</v>
      </c>
      <c r="G116" s="17">
        <f t="shared" si="9"/>
        <v>22</v>
      </c>
      <c r="H116" s="18"/>
      <c r="I116" s="18"/>
      <c r="J116" s="18"/>
      <c r="K116" s="19">
        <f t="shared" si="10"/>
        <v>0</v>
      </c>
      <c r="L116" s="18"/>
      <c r="M116" s="18"/>
    </row>
    <row r="117" spans="1:13" ht="15.75" hidden="1">
      <c r="A117" s="12"/>
      <c r="B117" s="21" t="s">
        <v>216</v>
      </c>
      <c r="C117" s="21" t="s">
        <v>216</v>
      </c>
      <c r="D117" s="22">
        <v>42852</v>
      </c>
      <c r="E117" s="23" t="s">
        <v>19</v>
      </c>
      <c r="F117" s="24"/>
      <c r="G117" s="17">
        <f t="shared" si="9"/>
        <v>24</v>
      </c>
      <c r="H117" s="18"/>
      <c r="I117" s="18"/>
      <c r="J117" s="18"/>
      <c r="K117" s="19">
        <f t="shared" si="10"/>
        <v>0</v>
      </c>
      <c r="L117" s="18"/>
      <c r="M117" s="18"/>
    </row>
    <row r="118" spans="1:13" ht="15.75" hidden="1">
      <c r="A118" s="12"/>
      <c r="B118" s="21" t="s">
        <v>217</v>
      </c>
      <c r="C118" s="21" t="s">
        <v>217</v>
      </c>
      <c r="D118" s="22">
        <v>42852</v>
      </c>
      <c r="E118" s="23" t="s">
        <v>99</v>
      </c>
      <c r="F118" s="24"/>
      <c r="G118" s="17">
        <f t="shared" si="9"/>
        <v>24</v>
      </c>
      <c r="H118" s="18"/>
      <c r="I118" s="44"/>
      <c r="J118" s="18"/>
      <c r="K118" s="19">
        <f aca="true" t="shared" si="11" ref="K118:K119">IF(J113&lt;&gt;0,-(J113-H118)/J113,"")</f>
        <v>0</v>
      </c>
      <c r="L118" s="18"/>
      <c r="M118" s="18"/>
    </row>
    <row r="119" spans="1:13" ht="15.75" hidden="1">
      <c r="A119" s="12"/>
      <c r="B119" s="21" t="s">
        <v>218</v>
      </c>
      <c r="C119" s="21" t="s">
        <v>219</v>
      </c>
      <c r="D119" s="22">
        <v>42852</v>
      </c>
      <c r="E119" s="23" t="s">
        <v>99</v>
      </c>
      <c r="F119" s="24"/>
      <c r="G119" s="17">
        <f t="shared" si="9"/>
        <v>24</v>
      </c>
      <c r="H119" s="18"/>
      <c r="I119" s="44"/>
      <c r="J119" s="18"/>
      <c r="K119" s="19">
        <f t="shared" si="11"/>
        <v>0</v>
      </c>
      <c r="L119" s="56"/>
      <c r="M119" s="56"/>
    </row>
    <row r="120" spans="1:13" ht="15.75" hidden="1">
      <c r="A120" s="12"/>
      <c r="B120" s="21" t="s">
        <v>220</v>
      </c>
      <c r="C120" s="21" t="s">
        <v>221</v>
      </c>
      <c r="D120" s="22">
        <v>42845</v>
      </c>
      <c r="E120" s="23" t="s">
        <v>28</v>
      </c>
      <c r="F120" s="24">
        <v>31</v>
      </c>
      <c r="G120" s="17">
        <f t="shared" si="9"/>
        <v>25</v>
      </c>
      <c r="H120" s="18"/>
      <c r="I120" s="18"/>
      <c r="J120" s="18"/>
      <c r="K120" s="19">
        <f>IF(J120&lt;&gt;0,-(J120-H120)/J120,"")</f>
        <v>0</v>
      </c>
      <c r="L120" s="18"/>
      <c r="M120" s="18"/>
    </row>
    <row r="121" spans="1:13" ht="15.75" hidden="1">
      <c r="A121" s="12"/>
      <c r="B121" s="21" t="s">
        <v>222</v>
      </c>
      <c r="C121" s="21" t="s">
        <v>223</v>
      </c>
      <c r="D121" s="22">
        <v>42845</v>
      </c>
      <c r="E121" s="23" t="s">
        <v>16</v>
      </c>
      <c r="F121" s="24">
        <v>34</v>
      </c>
      <c r="G121" s="17">
        <f t="shared" si="9"/>
        <v>25</v>
      </c>
      <c r="H121" s="18"/>
      <c r="I121" s="18"/>
      <c r="J121" s="18"/>
      <c r="K121" s="19">
        <f>IF(J115&lt;&gt;0,-(J115-H121)/J115,"")</f>
        <v>0</v>
      </c>
      <c r="L121" s="18"/>
      <c r="M121" s="18"/>
    </row>
    <row r="122" spans="1:13" ht="15.75" hidden="1">
      <c r="A122" s="12"/>
      <c r="B122" s="29" t="s">
        <v>224</v>
      </c>
      <c r="C122" s="29" t="s">
        <v>225</v>
      </c>
      <c r="D122" s="22">
        <v>42838</v>
      </c>
      <c r="E122" s="23" t="s">
        <v>28</v>
      </c>
      <c r="F122" s="24">
        <v>59</v>
      </c>
      <c r="G122" s="17">
        <f t="shared" si="9"/>
        <v>26</v>
      </c>
      <c r="H122" s="18"/>
      <c r="I122" s="18"/>
      <c r="J122" s="18"/>
      <c r="K122" s="19">
        <f>IF(J122&lt;&gt;0,-(J122-H122)/J122,"")</f>
        <v>0</v>
      </c>
      <c r="L122" s="18"/>
      <c r="M122" s="18"/>
    </row>
    <row r="123" spans="1:13" ht="15.75" hidden="1">
      <c r="A123" s="12"/>
      <c r="B123" s="21" t="s">
        <v>226</v>
      </c>
      <c r="C123" s="21" t="s">
        <v>227</v>
      </c>
      <c r="D123" s="22">
        <v>42838</v>
      </c>
      <c r="E123" s="23" t="s">
        <v>61</v>
      </c>
      <c r="F123" s="24"/>
      <c r="G123" s="17">
        <f t="shared" si="9"/>
        <v>26</v>
      </c>
      <c r="H123" s="18"/>
      <c r="I123" s="18"/>
      <c r="J123" s="18"/>
      <c r="K123" s="19">
        <f>IF(J117&lt;&gt;0,-(J117-H123)/J117,"")</f>
        <v>0</v>
      </c>
      <c r="L123" s="18"/>
      <c r="M123" s="18"/>
    </row>
    <row r="124" spans="1:13" ht="15.75" hidden="1">
      <c r="A124" s="12"/>
      <c r="B124" s="29" t="s">
        <v>228</v>
      </c>
      <c r="C124" s="29" t="s">
        <v>228</v>
      </c>
      <c r="D124" s="22">
        <v>42831</v>
      </c>
      <c r="E124" s="23" t="s">
        <v>16</v>
      </c>
      <c r="F124" s="24">
        <v>41</v>
      </c>
      <c r="G124" s="17">
        <f t="shared" si="9"/>
        <v>27</v>
      </c>
      <c r="H124" s="18"/>
      <c r="I124" s="18"/>
      <c r="J124" s="18"/>
      <c r="K124" s="19">
        <f aca="true" t="shared" si="12" ref="K124:K125">IF(J124&lt;&gt;0,-(J124-H124)/J124,"")</f>
        <v>0</v>
      </c>
      <c r="L124" s="18"/>
      <c r="M124" s="18"/>
    </row>
    <row r="125" spans="1:13" ht="15.75" hidden="1">
      <c r="A125" s="12"/>
      <c r="B125" s="29" t="s">
        <v>229</v>
      </c>
      <c r="C125" s="29" t="s">
        <v>230</v>
      </c>
      <c r="D125" s="22">
        <v>42831</v>
      </c>
      <c r="E125" s="23" t="s">
        <v>16</v>
      </c>
      <c r="F125" s="24">
        <v>37</v>
      </c>
      <c r="G125" s="17">
        <f t="shared" si="9"/>
        <v>27</v>
      </c>
      <c r="H125" s="18"/>
      <c r="I125" s="18"/>
      <c r="J125" s="18"/>
      <c r="K125" s="19">
        <f t="shared" si="12"/>
        <v>0</v>
      </c>
      <c r="L125" s="26"/>
      <c r="M125" s="26"/>
    </row>
    <row r="126" spans="1:13" ht="15.75" hidden="1">
      <c r="A126" s="12"/>
      <c r="B126" s="29" t="s">
        <v>231</v>
      </c>
      <c r="C126" s="29" t="s">
        <v>231</v>
      </c>
      <c r="D126" s="22">
        <v>42831</v>
      </c>
      <c r="E126" s="23" t="s">
        <v>36</v>
      </c>
      <c r="F126" s="24">
        <v>40</v>
      </c>
      <c r="G126" s="17">
        <f t="shared" si="9"/>
        <v>27</v>
      </c>
      <c r="H126" s="18"/>
      <c r="I126" s="18"/>
      <c r="J126" s="18"/>
      <c r="K126" s="19">
        <f aca="true" t="shared" si="13" ref="K126:K127">IF(J119&lt;&gt;0,-(J119-H126)/J119,"")</f>
        <v>0</v>
      </c>
      <c r="L126" s="18"/>
      <c r="M126" s="18"/>
    </row>
    <row r="127" spans="1:13" ht="15.75" hidden="1">
      <c r="A127" s="12"/>
      <c r="B127" s="45" t="s">
        <v>232</v>
      </c>
      <c r="C127" s="45" t="s">
        <v>233</v>
      </c>
      <c r="D127" s="22">
        <v>42831</v>
      </c>
      <c r="E127" s="45" t="s">
        <v>63</v>
      </c>
      <c r="F127" s="32"/>
      <c r="G127" s="17">
        <f t="shared" si="9"/>
        <v>27</v>
      </c>
      <c r="H127" s="18"/>
      <c r="I127" s="18"/>
      <c r="J127" s="18"/>
      <c r="K127" s="19">
        <f t="shared" si="13"/>
        <v>0</v>
      </c>
      <c r="L127" s="18"/>
      <c r="M127" s="18"/>
    </row>
    <row r="128" spans="1:13" ht="15.75" hidden="1">
      <c r="A128" s="12"/>
      <c r="B128" s="29" t="s">
        <v>234</v>
      </c>
      <c r="C128" s="29" t="s">
        <v>235</v>
      </c>
      <c r="D128" s="22">
        <v>42824</v>
      </c>
      <c r="E128" s="23" t="s">
        <v>16</v>
      </c>
      <c r="F128" s="24">
        <v>67</v>
      </c>
      <c r="G128" s="17">
        <f t="shared" si="9"/>
        <v>28</v>
      </c>
      <c r="H128" s="18"/>
      <c r="I128" s="18"/>
      <c r="J128" s="18"/>
      <c r="K128" s="19">
        <f aca="true" t="shared" si="14" ref="K128:K129">IF(J128&lt;&gt;0,-(J128-H128)/J128,"")</f>
        <v>0</v>
      </c>
      <c r="L128" s="18"/>
      <c r="M128" s="18"/>
    </row>
    <row r="129" spans="1:13" ht="15.75" hidden="1">
      <c r="A129" s="12"/>
      <c r="B129" s="29" t="s">
        <v>236</v>
      </c>
      <c r="C129" s="29" t="s">
        <v>237</v>
      </c>
      <c r="D129" s="22">
        <v>42824</v>
      </c>
      <c r="E129" s="23" t="s">
        <v>28</v>
      </c>
      <c r="F129" s="24"/>
      <c r="G129" s="17">
        <f t="shared" si="9"/>
        <v>28</v>
      </c>
      <c r="H129" s="18"/>
      <c r="I129" s="18"/>
      <c r="J129" s="18"/>
      <c r="K129" s="19">
        <f t="shared" si="14"/>
        <v>0</v>
      </c>
      <c r="L129" s="18"/>
      <c r="M129" s="18"/>
    </row>
    <row r="130" spans="1:13" ht="15.75" hidden="1">
      <c r="A130" s="12"/>
      <c r="B130" s="29" t="s">
        <v>238</v>
      </c>
      <c r="C130" s="29" t="s">
        <v>239</v>
      </c>
      <c r="D130" s="22">
        <v>42824</v>
      </c>
      <c r="E130" s="23" t="s">
        <v>28</v>
      </c>
      <c r="F130" s="24">
        <v>30</v>
      </c>
      <c r="G130" s="17">
        <f t="shared" si="9"/>
        <v>28</v>
      </c>
      <c r="H130" s="18"/>
      <c r="I130" s="18"/>
      <c r="J130" s="18"/>
      <c r="K130" s="19">
        <f>IF(J124&lt;&gt;0,-(J124-H130)/J124,"")</f>
        <v>0</v>
      </c>
      <c r="L130" s="18"/>
      <c r="M130" s="18"/>
    </row>
    <row r="131" spans="1:13" ht="15.75" hidden="1">
      <c r="A131" s="12"/>
      <c r="B131" s="29" t="s">
        <v>240</v>
      </c>
      <c r="C131" s="29" t="s">
        <v>241</v>
      </c>
      <c r="D131" s="22">
        <v>42824</v>
      </c>
      <c r="E131" s="23" t="s">
        <v>99</v>
      </c>
      <c r="F131" s="24"/>
      <c r="G131" s="17">
        <f t="shared" si="9"/>
        <v>28</v>
      </c>
      <c r="H131" s="18"/>
      <c r="I131" s="18"/>
      <c r="J131" s="18"/>
      <c r="K131" s="19">
        <f aca="true" t="shared" si="15" ref="K131:K136">IF(J124&lt;&gt;0,-(J124-H131)/J124,"")</f>
        <v>0</v>
      </c>
      <c r="L131" s="18"/>
      <c r="M131" s="18"/>
    </row>
    <row r="132" spans="1:13" ht="15.75" hidden="1">
      <c r="A132" s="12"/>
      <c r="B132" s="45" t="s">
        <v>242</v>
      </c>
      <c r="C132" s="45" t="s">
        <v>243</v>
      </c>
      <c r="D132" s="46">
        <v>42820</v>
      </c>
      <c r="E132" s="45" t="s">
        <v>16</v>
      </c>
      <c r="F132" s="32">
        <v>53</v>
      </c>
      <c r="G132" s="17">
        <f t="shared" si="9"/>
        <v>29</v>
      </c>
      <c r="H132" s="18"/>
      <c r="I132" s="18"/>
      <c r="J132" s="18"/>
      <c r="K132" s="19">
        <f t="shared" si="15"/>
        <v>0</v>
      </c>
      <c r="L132" s="18"/>
      <c r="M132" s="18"/>
    </row>
    <row r="133" spans="1:13" ht="15.75" hidden="1">
      <c r="A133" s="12"/>
      <c r="B133" s="45" t="s">
        <v>244</v>
      </c>
      <c r="C133" s="45" t="s">
        <v>245</v>
      </c>
      <c r="D133" s="46">
        <v>42820</v>
      </c>
      <c r="E133" s="45" t="s">
        <v>16</v>
      </c>
      <c r="F133" s="32">
        <v>34</v>
      </c>
      <c r="G133" s="17">
        <f t="shared" si="9"/>
        <v>29</v>
      </c>
      <c r="H133" s="18"/>
      <c r="I133" s="18"/>
      <c r="J133" s="18"/>
      <c r="K133" s="19">
        <f t="shared" si="15"/>
        <v>0</v>
      </c>
      <c r="L133" s="18"/>
      <c r="M133" s="18"/>
    </row>
    <row r="134" spans="1:13" ht="15.75" hidden="1">
      <c r="A134" s="12"/>
      <c r="B134" s="45" t="s">
        <v>246</v>
      </c>
      <c r="C134" s="45" t="s">
        <v>247</v>
      </c>
      <c r="D134" s="46">
        <v>42810</v>
      </c>
      <c r="E134" s="45" t="s">
        <v>36</v>
      </c>
      <c r="F134" s="32">
        <v>25</v>
      </c>
      <c r="G134" s="17">
        <f t="shared" si="9"/>
        <v>30</v>
      </c>
      <c r="H134" s="18"/>
      <c r="I134" s="18"/>
      <c r="J134" s="18"/>
      <c r="K134" s="19">
        <f t="shared" si="15"/>
        <v>0</v>
      </c>
      <c r="L134" s="26"/>
      <c r="M134" s="26"/>
    </row>
    <row r="135" spans="1:13" ht="15.75" hidden="1">
      <c r="A135" s="12"/>
      <c r="B135" s="29" t="s">
        <v>248</v>
      </c>
      <c r="C135" s="29" t="s">
        <v>249</v>
      </c>
      <c r="D135" s="22">
        <v>42803</v>
      </c>
      <c r="E135" s="57" t="s">
        <v>16</v>
      </c>
      <c r="F135" s="24">
        <v>52</v>
      </c>
      <c r="G135" s="17">
        <f t="shared" si="9"/>
        <v>31</v>
      </c>
      <c r="H135" s="18"/>
      <c r="I135" s="18"/>
      <c r="J135" s="18"/>
      <c r="K135" s="19">
        <f t="shared" si="15"/>
        <v>0</v>
      </c>
      <c r="L135" s="26"/>
      <c r="M135" s="26"/>
    </row>
    <row r="136" spans="1:13" ht="15.75" hidden="1">
      <c r="A136" s="12"/>
      <c r="B136" s="45" t="s">
        <v>250</v>
      </c>
      <c r="C136" s="45" t="s">
        <v>251</v>
      </c>
      <c r="D136" s="22">
        <v>42803</v>
      </c>
      <c r="E136" s="45" t="s">
        <v>43</v>
      </c>
      <c r="F136" s="32"/>
      <c r="G136" s="17">
        <f t="shared" si="9"/>
        <v>31</v>
      </c>
      <c r="H136" s="58"/>
      <c r="I136" s="58"/>
      <c r="J136" s="58"/>
      <c r="K136" s="19">
        <f t="shared" si="15"/>
        <v>0</v>
      </c>
      <c r="L136" s="18"/>
      <c r="M136" s="18"/>
    </row>
    <row r="137" spans="1:13" ht="15.75" hidden="1">
      <c r="A137" s="12"/>
      <c r="B137" s="29" t="s">
        <v>252</v>
      </c>
      <c r="C137" s="29" t="s">
        <v>253</v>
      </c>
      <c r="D137" s="22">
        <v>42803</v>
      </c>
      <c r="E137" s="23" t="s">
        <v>99</v>
      </c>
      <c r="F137" s="24"/>
      <c r="G137" s="17">
        <f t="shared" si="9"/>
        <v>31</v>
      </c>
      <c r="H137" s="18"/>
      <c r="I137" s="18"/>
      <c r="J137" s="18"/>
      <c r="K137" s="19"/>
      <c r="L137" s="18"/>
      <c r="M137" s="44"/>
    </row>
    <row r="138" spans="1:13" ht="15.75" hidden="1">
      <c r="A138" s="12"/>
      <c r="B138" s="29" t="s">
        <v>254</v>
      </c>
      <c r="C138" s="29" t="s">
        <v>255</v>
      </c>
      <c r="D138" s="22">
        <v>42796</v>
      </c>
      <c r="E138" s="23" t="s">
        <v>16</v>
      </c>
      <c r="F138" s="24">
        <v>51</v>
      </c>
      <c r="G138" s="17">
        <f t="shared" si="9"/>
        <v>32</v>
      </c>
      <c r="H138" s="18"/>
      <c r="I138" s="18"/>
      <c r="J138" s="18"/>
      <c r="K138" s="19">
        <f>IF(J131&lt;&gt;0,-(J131-H138)/J131,"")</f>
        <v>0</v>
      </c>
      <c r="L138" s="18"/>
      <c r="M138" s="44"/>
    </row>
    <row r="139" spans="1:13" ht="15.75" hidden="1">
      <c r="A139" s="12"/>
      <c r="B139" s="29" t="s">
        <v>256</v>
      </c>
      <c r="C139" s="29" t="s">
        <v>256</v>
      </c>
      <c r="D139" s="22">
        <v>42796</v>
      </c>
      <c r="E139" s="23" t="s">
        <v>16</v>
      </c>
      <c r="F139" s="24">
        <v>48</v>
      </c>
      <c r="G139" s="17">
        <f t="shared" si="9"/>
        <v>32</v>
      </c>
      <c r="H139" s="18"/>
      <c r="I139" s="18"/>
      <c r="J139" s="18"/>
      <c r="K139" s="19">
        <f aca="true" t="shared" si="16" ref="K139:K147">IF(J139&lt;&gt;0,-(J139-H139)/J139,"")</f>
        <v>0</v>
      </c>
      <c r="L139" s="18"/>
      <c r="M139" s="18"/>
    </row>
    <row r="140" spans="1:13" ht="15.75" hidden="1">
      <c r="A140" s="12"/>
      <c r="B140" s="29" t="s">
        <v>257</v>
      </c>
      <c r="C140" s="29" t="s">
        <v>258</v>
      </c>
      <c r="D140" s="22">
        <v>42796</v>
      </c>
      <c r="E140" s="23" t="s">
        <v>36</v>
      </c>
      <c r="F140" s="24"/>
      <c r="G140" s="17">
        <f t="shared" si="9"/>
        <v>32</v>
      </c>
      <c r="H140" s="18"/>
      <c r="I140" s="18"/>
      <c r="J140" s="18"/>
      <c r="K140" s="19">
        <f t="shared" si="16"/>
        <v>0</v>
      </c>
      <c r="L140" s="26"/>
      <c r="M140" s="26"/>
    </row>
    <row r="141" spans="1:13" ht="15.75" hidden="1">
      <c r="A141" s="12"/>
      <c r="B141" s="29" t="s">
        <v>259</v>
      </c>
      <c r="C141" s="29" t="s">
        <v>260</v>
      </c>
      <c r="D141" s="22">
        <v>42789</v>
      </c>
      <c r="E141" s="23" t="s">
        <v>36</v>
      </c>
      <c r="F141" s="24">
        <v>50</v>
      </c>
      <c r="G141" s="17">
        <f t="shared" si="9"/>
        <v>33</v>
      </c>
      <c r="H141" s="18"/>
      <c r="I141" s="18"/>
      <c r="J141" s="18"/>
      <c r="K141" s="19">
        <f t="shared" si="16"/>
        <v>0</v>
      </c>
      <c r="L141" s="18"/>
      <c r="M141" s="18"/>
    </row>
    <row r="142" spans="1:13" ht="15.75" hidden="1">
      <c r="A142" s="12"/>
      <c r="B142" s="29" t="s">
        <v>261</v>
      </c>
      <c r="C142" s="29" t="s">
        <v>262</v>
      </c>
      <c r="D142" s="22">
        <v>42789</v>
      </c>
      <c r="E142" s="23" t="s">
        <v>16</v>
      </c>
      <c r="F142" s="24">
        <v>26</v>
      </c>
      <c r="G142" s="17">
        <f t="shared" si="9"/>
        <v>33</v>
      </c>
      <c r="H142" s="18"/>
      <c r="I142" s="18"/>
      <c r="J142" s="18"/>
      <c r="K142" s="19">
        <f t="shared" si="16"/>
        <v>0</v>
      </c>
      <c r="L142" s="26"/>
      <c r="M142" s="26"/>
    </row>
    <row r="143" spans="2:13" ht="15.75" hidden="1">
      <c r="B143" s="29" t="s">
        <v>263</v>
      </c>
      <c r="C143" s="29" t="s">
        <v>263</v>
      </c>
      <c r="D143" s="22">
        <v>42789</v>
      </c>
      <c r="E143" s="23" t="s">
        <v>264</v>
      </c>
      <c r="F143" s="24"/>
      <c r="G143" s="17">
        <f t="shared" si="9"/>
        <v>33</v>
      </c>
      <c r="H143" s="18"/>
      <c r="I143" s="18"/>
      <c r="J143" s="18"/>
      <c r="K143" s="19">
        <f t="shared" si="16"/>
        <v>0</v>
      </c>
      <c r="L143" s="18"/>
      <c r="M143" s="18"/>
    </row>
    <row r="144" spans="2:13" ht="15.75" hidden="1">
      <c r="B144" s="45" t="s">
        <v>265</v>
      </c>
      <c r="C144" s="45" t="s">
        <v>266</v>
      </c>
      <c r="D144" s="46">
        <v>42782</v>
      </c>
      <c r="E144" s="45" t="s">
        <v>16</v>
      </c>
      <c r="F144" s="32">
        <v>35</v>
      </c>
      <c r="G144" s="17">
        <f t="shared" si="9"/>
        <v>34</v>
      </c>
      <c r="H144" s="18"/>
      <c r="I144" s="18"/>
      <c r="J144" s="18"/>
      <c r="K144" s="19">
        <f t="shared" si="16"/>
        <v>0</v>
      </c>
      <c r="L144" s="18"/>
      <c r="M144" s="18"/>
    </row>
    <row r="145" spans="2:13" ht="15.75" hidden="1">
      <c r="B145" s="45" t="s">
        <v>267</v>
      </c>
      <c r="C145" s="45" t="s">
        <v>268</v>
      </c>
      <c r="D145" s="46">
        <v>42782</v>
      </c>
      <c r="E145" s="45" t="s">
        <v>19</v>
      </c>
      <c r="F145" s="32"/>
      <c r="G145" s="17">
        <f t="shared" si="9"/>
        <v>34</v>
      </c>
      <c r="H145" s="18"/>
      <c r="I145" s="18"/>
      <c r="J145" s="18"/>
      <c r="K145" s="19">
        <f t="shared" si="16"/>
        <v>0</v>
      </c>
      <c r="L145" s="18"/>
      <c r="M145" s="18"/>
    </row>
    <row r="146" spans="2:13" ht="15.75" hidden="1">
      <c r="B146" s="29" t="s">
        <v>269</v>
      </c>
      <c r="C146" s="29" t="s">
        <v>270</v>
      </c>
      <c r="D146" s="22">
        <v>42782</v>
      </c>
      <c r="E146" s="23" t="s">
        <v>36</v>
      </c>
      <c r="F146" s="24">
        <v>40</v>
      </c>
      <c r="G146" s="17">
        <f t="shared" si="9"/>
        <v>34</v>
      </c>
      <c r="H146" s="18"/>
      <c r="I146" s="18"/>
      <c r="J146" s="18"/>
      <c r="K146" s="19">
        <f t="shared" si="16"/>
        <v>0</v>
      </c>
      <c r="L146" s="26"/>
      <c r="M146" s="26"/>
    </row>
    <row r="147" spans="2:13" ht="15.75" hidden="1">
      <c r="B147" s="45" t="s">
        <v>271</v>
      </c>
      <c r="C147" s="45" t="s">
        <v>272</v>
      </c>
      <c r="D147" s="46">
        <v>42782</v>
      </c>
      <c r="E147" s="45" t="s">
        <v>16</v>
      </c>
      <c r="F147" s="32">
        <v>32</v>
      </c>
      <c r="G147" s="17">
        <f t="shared" si="9"/>
        <v>34</v>
      </c>
      <c r="H147" s="18"/>
      <c r="I147" s="18"/>
      <c r="J147" s="18"/>
      <c r="K147" s="19">
        <f t="shared" si="16"/>
        <v>0</v>
      </c>
      <c r="L147" s="26"/>
      <c r="M147" s="26"/>
    </row>
    <row r="148" spans="2:13" ht="15.75" hidden="1">
      <c r="B148" s="45" t="s">
        <v>273</v>
      </c>
      <c r="C148" s="45" t="s">
        <v>274</v>
      </c>
      <c r="D148" s="46">
        <v>42782</v>
      </c>
      <c r="E148" s="45" t="s">
        <v>99</v>
      </c>
      <c r="F148" s="32"/>
      <c r="G148" s="17">
        <f t="shared" si="9"/>
        <v>34</v>
      </c>
      <c r="H148" s="18"/>
      <c r="I148" s="18"/>
      <c r="J148" s="18"/>
      <c r="K148" s="19"/>
      <c r="L148" s="26"/>
      <c r="M148" s="26"/>
    </row>
    <row r="149" spans="2:13" ht="15.75" hidden="1">
      <c r="B149" s="45" t="s">
        <v>275</v>
      </c>
      <c r="C149" s="45" t="s">
        <v>275</v>
      </c>
      <c r="D149" s="46">
        <v>42782</v>
      </c>
      <c r="E149" s="45" t="s">
        <v>276</v>
      </c>
      <c r="F149" s="32">
        <v>23</v>
      </c>
      <c r="G149" s="17">
        <f t="shared" si="9"/>
        <v>34</v>
      </c>
      <c r="H149" s="18"/>
      <c r="I149" s="18"/>
      <c r="J149" s="18"/>
      <c r="K149" s="19">
        <f aca="true" t="shared" si="17" ref="K149:K150">IF(J149&lt;&gt;0,-(J149-H149)/J149,"")</f>
        <v>0</v>
      </c>
      <c r="L149" s="18"/>
      <c r="M149" s="18"/>
    </row>
    <row r="150" spans="2:13" ht="15.75" hidden="1">
      <c r="B150" s="45" t="s">
        <v>277</v>
      </c>
      <c r="C150" s="45" t="s">
        <v>277</v>
      </c>
      <c r="D150" s="22">
        <v>42775</v>
      </c>
      <c r="E150" s="45" t="s">
        <v>61</v>
      </c>
      <c r="F150" s="32"/>
      <c r="G150" s="17">
        <f t="shared" si="9"/>
        <v>35</v>
      </c>
      <c r="H150" s="18"/>
      <c r="I150" s="18"/>
      <c r="J150" s="18"/>
      <c r="K150" s="19">
        <f t="shared" si="17"/>
        <v>0</v>
      </c>
      <c r="L150" s="18"/>
      <c r="M150" s="18"/>
    </row>
    <row r="151" spans="2:13" ht="15.75" hidden="1">
      <c r="B151" s="29" t="s">
        <v>278</v>
      </c>
      <c r="C151" s="29" t="s">
        <v>279</v>
      </c>
      <c r="D151" s="22">
        <v>42775</v>
      </c>
      <c r="E151" s="57" t="s">
        <v>28</v>
      </c>
      <c r="F151" s="32">
        <v>69</v>
      </c>
      <c r="G151" s="17">
        <f t="shared" si="9"/>
        <v>35</v>
      </c>
      <c r="H151" s="18"/>
      <c r="I151" s="18"/>
      <c r="J151" s="18"/>
      <c r="K151" s="19">
        <f>IF(J144&lt;&gt;0,-(J144-H151)/J144,"")</f>
        <v>0</v>
      </c>
      <c r="L151" s="18"/>
      <c r="M151" s="18"/>
    </row>
    <row r="152" spans="2:13" ht="15.75" hidden="1">
      <c r="B152" s="45" t="s">
        <v>280</v>
      </c>
      <c r="C152" s="45" t="s">
        <v>281</v>
      </c>
      <c r="D152" s="46">
        <v>42775</v>
      </c>
      <c r="E152" s="45" t="s">
        <v>16</v>
      </c>
      <c r="F152" s="32">
        <v>60</v>
      </c>
      <c r="G152" s="17">
        <f t="shared" si="9"/>
        <v>35</v>
      </c>
      <c r="H152" s="18"/>
      <c r="I152" s="18"/>
      <c r="J152" s="18"/>
      <c r="K152" s="19">
        <f aca="true" t="shared" si="18" ref="K152:K154">IF(J152&lt;&gt;0,-(J152-H152)/J152,"")</f>
        <v>0</v>
      </c>
      <c r="L152" s="18"/>
      <c r="M152" s="18"/>
    </row>
    <row r="153" spans="2:13" ht="15.75" hidden="1">
      <c r="B153" s="45" t="s">
        <v>282</v>
      </c>
      <c r="C153" s="45" t="s">
        <v>283</v>
      </c>
      <c r="D153" s="46">
        <v>42768</v>
      </c>
      <c r="E153" s="45" t="s">
        <v>28</v>
      </c>
      <c r="F153" s="32">
        <v>33</v>
      </c>
      <c r="G153" s="17">
        <f t="shared" si="9"/>
        <v>36</v>
      </c>
      <c r="H153" s="18"/>
      <c r="I153" s="18"/>
      <c r="J153" s="18"/>
      <c r="K153" s="19">
        <f t="shared" si="18"/>
        <v>0</v>
      </c>
      <c r="L153" s="18"/>
      <c r="M153" s="18"/>
    </row>
    <row r="154" spans="2:13" ht="15.75" hidden="1">
      <c r="B154" s="45" t="s">
        <v>284</v>
      </c>
      <c r="C154" s="45" t="s">
        <v>285</v>
      </c>
      <c r="D154" s="46">
        <v>42768</v>
      </c>
      <c r="E154" s="45" t="s">
        <v>19</v>
      </c>
      <c r="F154" s="32"/>
      <c r="G154" s="17">
        <f t="shared" si="9"/>
        <v>36</v>
      </c>
      <c r="H154" s="18"/>
      <c r="I154" s="44"/>
      <c r="J154" s="18"/>
      <c r="K154" s="19">
        <f t="shared" si="18"/>
        <v>0</v>
      </c>
      <c r="L154" s="18"/>
      <c r="M154" s="18"/>
    </row>
    <row r="155" spans="2:13" ht="15.75" hidden="1">
      <c r="B155" s="45" t="s">
        <v>286</v>
      </c>
      <c r="C155" s="45" t="s">
        <v>286</v>
      </c>
      <c r="D155" s="46">
        <v>42761</v>
      </c>
      <c r="E155" s="45" t="s">
        <v>61</v>
      </c>
      <c r="F155" s="32"/>
      <c r="G155" s="17">
        <f t="shared" si="9"/>
        <v>37</v>
      </c>
      <c r="H155" s="18"/>
      <c r="I155" s="18"/>
      <c r="J155" s="18"/>
      <c r="K155" s="19">
        <f>IF(J149&lt;&gt;0,-(J149-H155)/J149,"")</f>
        <v>0</v>
      </c>
      <c r="L155" s="18"/>
      <c r="M155" s="18"/>
    </row>
    <row r="156" spans="2:13" ht="15.75" hidden="1">
      <c r="B156" s="29" t="s">
        <v>287</v>
      </c>
      <c r="C156" s="29" t="s">
        <v>288</v>
      </c>
      <c r="D156" s="22">
        <v>42754</v>
      </c>
      <c r="E156" s="57" t="s">
        <v>19</v>
      </c>
      <c r="F156" s="32"/>
      <c r="G156" s="17">
        <f t="shared" si="9"/>
        <v>38</v>
      </c>
      <c r="H156" s="18"/>
      <c r="I156" s="18"/>
      <c r="J156" s="18"/>
      <c r="K156" s="19">
        <f>IF(J156&lt;&gt;0,-(J156-H156)/J156,"")</f>
        <v>0</v>
      </c>
      <c r="L156" s="18"/>
      <c r="M156" s="18"/>
    </row>
    <row r="157" spans="2:13" ht="15.75" hidden="1">
      <c r="B157" s="29" t="s">
        <v>289</v>
      </c>
      <c r="C157" s="29" t="s">
        <v>290</v>
      </c>
      <c r="D157" s="22">
        <v>42747</v>
      </c>
      <c r="E157" s="23" t="s">
        <v>31</v>
      </c>
      <c r="F157" s="24">
        <v>1</v>
      </c>
      <c r="G157" s="17">
        <f t="shared" si="9"/>
        <v>39</v>
      </c>
      <c r="H157" s="18"/>
      <c r="I157" s="18"/>
      <c r="J157" s="18"/>
      <c r="K157" s="19">
        <f>IF(J150&lt;&gt;0,-(J150-H157)/J150,"")</f>
        <v>0</v>
      </c>
      <c r="L157" s="18"/>
      <c r="M157" s="18"/>
    </row>
    <row r="158" spans="2:13" ht="15.75" hidden="1">
      <c r="B158" s="31" t="s">
        <v>291</v>
      </c>
      <c r="C158" s="31" t="s">
        <v>292</v>
      </c>
      <c r="D158" s="22">
        <v>42719</v>
      </c>
      <c r="E158" s="45" t="s">
        <v>19</v>
      </c>
      <c r="F158" s="32"/>
      <c r="G158" s="17">
        <f t="shared" si="9"/>
        <v>43</v>
      </c>
      <c r="H158" s="18"/>
      <c r="I158" s="18"/>
      <c r="J158" s="18"/>
      <c r="K158" s="19">
        <f>IF(J152&lt;&gt;0,-(J152-H158)/J152,"")</f>
        <v>0</v>
      </c>
      <c r="L158" s="18"/>
      <c r="M158" s="18"/>
    </row>
    <row r="159" spans="1:13" ht="15.75" hidden="1">
      <c r="A159" s="12"/>
      <c r="B159" s="28" t="s">
        <v>293</v>
      </c>
      <c r="C159" s="29" t="s">
        <v>294</v>
      </c>
      <c r="D159" s="22">
        <v>42684</v>
      </c>
      <c r="E159" s="23" t="s">
        <v>31</v>
      </c>
      <c r="F159" s="32">
        <v>1</v>
      </c>
      <c r="G159" s="17">
        <f t="shared" si="9"/>
        <v>48</v>
      </c>
      <c r="H159" s="18"/>
      <c r="I159" s="34"/>
      <c r="J159" s="18"/>
      <c r="K159" s="19">
        <f>IF(J159&lt;&gt;0,-(J159-H159)/J159,"")</f>
        <v>0</v>
      </c>
      <c r="L159" s="18"/>
      <c r="M159" s="18"/>
    </row>
    <row r="160" spans="1:13" ht="15.75" hidden="1">
      <c r="A160" s="12"/>
      <c r="B160" s="28" t="s">
        <v>295</v>
      </c>
      <c r="C160" s="28" t="s">
        <v>296</v>
      </c>
      <c r="D160" s="22">
        <v>42642</v>
      </c>
      <c r="E160" s="45" t="s">
        <v>31</v>
      </c>
      <c r="F160" s="32">
        <v>1</v>
      </c>
      <c r="G160" s="17">
        <f t="shared" si="9"/>
        <v>54</v>
      </c>
      <c r="H160" s="34"/>
      <c r="I160" s="34"/>
      <c r="J160" s="34"/>
      <c r="K160" s="19">
        <f>IF(J155&lt;&gt;0,-(J155-H160)/J155,"")</f>
        <v>0</v>
      </c>
      <c r="L160" s="52"/>
      <c r="M160" s="52"/>
    </row>
    <row r="161" spans="1:13" ht="15.75">
      <c r="A161" s="59"/>
      <c r="B161" s="59" t="s">
        <v>297</v>
      </c>
      <c r="C161" s="59"/>
      <c r="D161" s="60"/>
      <c r="E161" s="59"/>
      <c r="F161" s="61"/>
      <c r="G161" s="62"/>
      <c r="H161" s="63">
        <f>SUM(H14:H160)</f>
        <v>260036385</v>
      </c>
      <c r="I161" s="63">
        <f>SUM(I14:I160)</f>
        <v>182875</v>
      </c>
      <c r="J161" s="63">
        <v>240473386</v>
      </c>
      <c r="K161" s="64">
        <f>IF(J161&lt;&gt;0,-(J161-H161)/J161,"")</f>
        <v>0.08135203369241036</v>
      </c>
      <c r="L161" s="63">
        <f>SUM(L14:L160)</f>
        <v>4382685354</v>
      </c>
      <c r="M161" s="63">
        <f>SUM(M14:M160)</f>
        <v>3249716</v>
      </c>
    </row>
    <row r="162" ht="15.75">
      <c r="B162" t="s">
        <v>298</v>
      </c>
    </row>
    <row r="163" spans="2:12" ht="16.5" customHeight="1">
      <c r="B163" t="s">
        <v>299</v>
      </c>
      <c r="H163" s="65"/>
      <c r="I163" s="66" t="s">
        <v>300</v>
      </c>
      <c r="J163" s="66"/>
      <c r="K163" s="66"/>
      <c r="L163" s="66"/>
    </row>
    <row r="164" spans="2:9" ht="15.75">
      <c r="B164" s="67">
        <v>43020</v>
      </c>
      <c r="H164" s="68"/>
      <c r="I164" t="s">
        <v>301</v>
      </c>
    </row>
    <row r="166" ht="20.25">
      <c r="B166" s="69" t="s">
        <v>302</v>
      </c>
    </row>
    <row r="167" ht="16.5" customHeight="1" hidden="1" outlineLevel="1"/>
    <row r="168" spans="2:5" ht="16.5" customHeight="1" hidden="1" outlineLevel="1">
      <c r="B168" t="s">
        <v>303</v>
      </c>
      <c r="C168" s="70">
        <f>SUMIF($E$4:$E$161,"=InterCom",$H$4:$H$161)</f>
        <v>154772107</v>
      </c>
      <c r="E168" s="71">
        <f aca="true" t="shared" si="19" ref="E168:E181">C168/$C$183</f>
        <v>0.5951940417876521</v>
      </c>
    </row>
    <row r="169" spans="2:5" ht="15.75" hidden="1" outlineLevel="1">
      <c r="B169" t="s">
        <v>19</v>
      </c>
      <c r="C169" s="70">
        <f>SUMIF($E$4:$E$161,"=Forum",$H$4:$H$161)</f>
        <v>44792325</v>
      </c>
      <c r="E169" s="71">
        <f t="shared" si="19"/>
        <v>0.1722540674452154</v>
      </c>
    </row>
    <row r="170" spans="2:5" ht="15.75" hidden="1" outlineLevel="1">
      <c r="B170" t="s">
        <v>28</v>
      </c>
      <c r="C170" s="70">
        <f>SUMIF($E$4:$E$161,"=UIP",$H$4:$H$161)</f>
        <v>21154993</v>
      </c>
      <c r="E170" s="71">
        <f t="shared" si="19"/>
        <v>0.08135397282960997</v>
      </c>
    </row>
    <row r="171" spans="2:5" ht="15.75" hidden="1" outlineLevel="1">
      <c r="B171" t="s">
        <v>36</v>
      </c>
      <c r="C171" s="70">
        <f>SUMIF($E$4:$E$161,"=Freeman",$H$4:$H$161)</f>
        <v>17114245</v>
      </c>
      <c r="E171" s="71">
        <f t="shared" si="19"/>
        <v>0.06581480895452381</v>
      </c>
    </row>
    <row r="172" spans="2:5" ht="15.75" hidden="1" outlineLevel="1">
      <c r="B172" t="s">
        <v>31</v>
      </c>
      <c r="C172" s="70">
        <f>SUMIF($E$4:$E$161,"=BBM",$H$4:$H$161)</f>
        <v>11309420</v>
      </c>
      <c r="E172" s="71">
        <f t="shared" si="19"/>
        <v>0.04349168290429818</v>
      </c>
    </row>
    <row r="173" spans="2:5" ht="15.75" hidden="1" outlineLevel="1">
      <c r="B173" t="s">
        <v>43</v>
      </c>
      <c r="C173" s="70">
        <f>SUMIF($E$4:$E$161,"=A Company",$H$4:$H$161)</f>
        <v>3856960</v>
      </c>
      <c r="E173" s="71">
        <f t="shared" si="19"/>
        <v>0.014832385860155686</v>
      </c>
    </row>
    <row r="174" spans="2:5" ht="15.75" hidden="1" outlineLevel="1">
      <c r="B174" t="s">
        <v>304</v>
      </c>
      <c r="C174" s="70">
        <f>SUMIF($E$4:$E$161,"=CineTel",$H$4:$H$161)</f>
        <v>3558185</v>
      </c>
      <c r="E174" s="71">
        <f t="shared" si="19"/>
        <v>0.013683412034819665</v>
      </c>
    </row>
    <row r="175" spans="2:5" ht="15.75" hidden="1" outlineLevel="1">
      <c r="B175" t="s">
        <v>61</v>
      </c>
      <c r="C175" s="70">
        <f>SUMIF($E$4:$E$161,"=MoziNet",$H$4:$H$161)</f>
        <v>1279920</v>
      </c>
      <c r="E175" s="71">
        <f t="shared" si="19"/>
        <v>0.004922080423476123</v>
      </c>
    </row>
    <row r="176" spans="2:5" ht="15.75" hidden="1" outlineLevel="1">
      <c r="B176" t="s">
        <v>69</v>
      </c>
      <c r="C176" s="70">
        <f>SUMIF($E$4:$E$161,"=ADS",$H$4:$H$161)</f>
        <v>1194480</v>
      </c>
      <c r="E176" s="71">
        <f t="shared" si="19"/>
        <v>0.00459351101962135</v>
      </c>
    </row>
    <row r="177" spans="2:5" ht="15.75" hidden="1" outlineLevel="1">
      <c r="B177" t="s">
        <v>63</v>
      </c>
      <c r="C177" s="70">
        <f>SUMIF($E$4:$E$161,"=Cinefilco",$H$4:$H$161)</f>
        <v>795000</v>
      </c>
      <c r="E177" s="71">
        <f t="shared" si="19"/>
        <v>0.0030572644670475635</v>
      </c>
    </row>
    <row r="178" spans="2:5" ht="15.75" hidden="1" outlineLevel="1">
      <c r="B178" t="s">
        <v>77</v>
      </c>
      <c r="C178" s="70">
        <f>SUMIF($E$4:$E$161,"=Sky Film",$H$4:$H$161)</f>
        <v>208750</v>
      </c>
      <c r="E178" s="71">
        <f t="shared" si="19"/>
        <v>0.0008027722735800992</v>
      </c>
    </row>
    <row r="179" spans="2:5" ht="15.75" hidden="1" outlineLevel="1">
      <c r="B179" t="s">
        <v>99</v>
      </c>
      <c r="C179" s="70">
        <f>SUMIF($E$4:$E$161,"=Vertigo",$H$4:$H$161)</f>
        <v>0</v>
      </c>
      <c r="E179" s="71">
        <f t="shared" si="19"/>
        <v>0</v>
      </c>
    </row>
    <row r="180" spans="2:5" ht="15.75" hidden="1" outlineLevel="1">
      <c r="B180" t="s">
        <v>103</v>
      </c>
      <c r="C180" s="70">
        <f>SUMIF($E$4:$E$161,"=FilmNet",$H$4:$H$161)</f>
        <v>0</v>
      </c>
      <c r="E180" s="71">
        <f t="shared" si="19"/>
        <v>0</v>
      </c>
    </row>
    <row r="181" spans="2:5" ht="15.75" hidden="1" outlineLevel="1">
      <c r="B181" t="s">
        <v>118</v>
      </c>
      <c r="C181" s="70">
        <f>SUMIF($E$4:$E$161,"=Kedd",$H$4:$H$161)</f>
        <v>0</v>
      </c>
      <c r="E181" s="71">
        <f t="shared" si="19"/>
        <v>0</v>
      </c>
    </row>
    <row r="182" ht="15.75" hidden="1" outlineLevel="1"/>
    <row r="183" spans="3:5" ht="15.75" hidden="1" outlineLevel="1">
      <c r="C183" s="70">
        <f>SUM(C168:C182)</f>
        <v>260036385</v>
      </c>
      <c r="E183" s="71">
        <f>C183/$C$183</f>
        <v>1</v>
      </c>
    </row>
  </sheetData>
  <sheetProtection selectLockedCells="1" selectUnlockedCells="1"/>
  <mergeCells count="12">
    <mergeCell ref="B1:I1"/>
    <mergeCell ref="K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163:L16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1"/>
  <sheetViews>
    <sheetView workbookViewId="0" topLeftCell="A1">
      <selection activeCell="A1" sqref="A1"/>
    </sheetView>
  </sheetViews>
  <sheetFormatPr defaultColWidth="12.57421875" defaultRowHeight="15"/>
  <cols>
    <col min="1" max="1" width="4.140625" style="0" customWidth="1"/>
    <col min="2" max="3" width="39.28125" style="0" customWidth="1"/>
    <col min="4" max="4" width="13.57421875" style="0" customWidth="1"/>
    <col min="5" max="16384" width="11.57421875" style="0" customWidth="1"/>
  </cols>
  <sheetData>
    <row r="1" spans="2:9" ht="15.75" customHeight="1">
      <c r="B1" s="5" t="s">
        <v>2</v>
      </c>
      <c r="C1" s="5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8" t="s">
        <v>8</v>
      </c>
      <c r="I1" s="8"/>
    </row>
    <row r="2" spans="2:9" ht="15.75">
      <c r="B2" s="5"/>
      <c r="C2" s="5"/>
      <c r="D2" s="6"/>
      <c r="E2" s="6"/>
      <c r="F2" s="7"/>
      <c r="G2" s="7"/>
      <c r="H2" s="8" t="s">
        <v>11</v>
      </c>
      <c r="I2" s="8" t="s">
        <v>12</v>
      </c>
    </row>
    <row r="3" spans="1:9" ht="15.75">
      <c r="A3" s="72">
        <v>1</v>
      </c>
      <c r="B3" s="31" t="s">
        <v>291</v>
      </c>
      <c r="C3" s="31" t="s">
        <v>292</v>
      </c>
      <c r="D3" s="22">
        <v>42719</v>
      </c>
      <c r="E3" s="45" t="s">
        <v>19</v>
      </c>
      <c r="F3" s="32"/>
      <c r="G3" s="17">
        <v>1</v>
      </c>
      <c r="H3" s="18">
        <v>346965960</v>
      </c>
      <c r="I3" s="18">
        <v>238232</v>
      </c>
    </row>
    <row r="4" spans="1:9" ht="15.75">
      <c r="A4" s="72">
        <v>2</v>
      </c>
      <c r="B4" s="29" t="s">
        <v>224</v>
      </c>
      <c r="C4" s="29" t="s">
        <v>225</v>
      </c>
      <c r="D4" s="22">
        <v>42838</v>
      </c>
      <c r="E4" s="23" t="s">
        <v>28</v>
      </c>
      <c r="F4" s="24">
        <v>59</v>
      </c>
      <c r="G4" s="17">
        <v>1</v>
      </c>
      <c r="H4" s="18">
        <v>262960287</v>
      </c>
      <c r="I4" s="18">
        <v>185459</v>
      </c>
    </row>
    <row r="5" spans="1:9" ht="15.75">
      <c r="A5" s="72">
        <v>3</v>
      </c>
      <c r="B5" s="21" t="s">
        <v>54</v>
      </c>
      <c r="C5" s="21" t="s">
        <v>55</v>
      </c>
      <c r="D5" s="22">
        <v>42915</v>
      </c>
      <c r="E5" s="23" t="s">
        <v>28</v>
      </c>
      <c r="F5" s="24">
        <v>45</v>
      </c>
      <c r="G5" s="17">
        <v>1</v>
      </c>
      <c r="H5" s="18">
        <v>257973382</v>
      </c>
      <c r="I5" s="18">
        <v>194895</v>
      </c>
    </row>
    <row r="6" spans="1:9" ht="15.75">
      <c r="A6" s="72">
        <v>4</v>
      </c>
      <c r="B6" s="29" t="s">
        <v>278</v>
      </c>
      <c r="C6" s="29" t="s">
        <v>279</v>
      </c>
      <c r="D6" s="22">
        <v>42775</v>
      </c>
      <c r="E6" s="57" t="s">
        <v>28</v>
      </c>
      <c r="F6" s="32">
        <v>69</v>
      </c>
      <c r="G6" s="17">
        <v>1</v>
      </c>
      <c r="H6" s="18">
        <v>199510104</v>
      </c>
      <c r="I6" s="18">
        <v>148336</v>
      </c>
    </row>
    <row r="7" spans="1:9" ht="15.75">
      <c r="A7" s="72">
        <v>5</v>
      </c>
      <c r="B7" s="29" t="s">
        <v>305</v>
      </c>
      <c r="C7" s="29" t="s">
        <v>306</v>
      </c>
      <c r="D7" s="22">
        <v>42691</v>
      </c>
      <c r="E7" s="23" t="s">
        <v>16</v>
      </c>
      <c r="F7" s="24">
        <v>65</v>
      </c>
      <c r="G7" s="17">
        <v>1</v>
      </c>
      <c r="H7" s="34">
        <v>188464980</v>
      </c>
      <c r="I7" s="34">
        <v>131551</v>
      </c>
    </row>
    <row r="8" spans="1:9" ht="15.75">
      <c r="A8" s="72">
        <v>6</v>
      </c>
      <c r="B8" s="21" t="s">
        <v>171</v>
      </c>
      <c r="C8" s="21" t="s">
        <v>172</v>
      </c>
      <c r="D8" s="22">
        <v>42859</v>
      </c>
      <c r="E8" s="23" t="s">
        <v>19</v>
      </c>
      <c r="F8" s="24"/>
      <c r="G8" s="17">
        <v>1</v>
      </c>
      <c r="H8" s="18">
        <v>186543745</v>
      </c>
      <c r="I8" s="18">
        <v>124910</v>
      </c>
    </row>
    <row r="9" spans="1:9" ht="30">
      <c r="A9" s="72">
        <v>7</v>
      </c>
      <c r="B9" s="49" t="s">
        <v>78</v>
      </c>
      <c r="C9" s="49" t="s">
        <v>79</v>
      </c>
      <c r="D9" s="50">
        <v>42880</v>
      </c>
      <c r="E9" s="29" t="s">
        <v>19</v>
      </c>
      <c r="F9" s="51"/>
      <c r="G9" s="17">
        <v>1</v>
      </c>
      <c r="H9" s="47">
        <v>180562475</v>
      </c>
      <c r="I9" s="47">
        <v>124437</v>
      </c>
    </row>
    <row r="10" spans="1:9" ht="15.75">
      <c r="A10" s="72">
        <v>8</v>
      </c>
      <c r="B10" s="29" t="s">
        <v>307</v>
      </c>
      <c r="C10" s="29" t="s">
        <v>307</v>
      </c>
      <c r="D10" s="22">
        <v>42680</v>
      </c>
      <c r="E10" s="23" t="s">
        <v>19</v>
      </c>
      <c r="F10" s="32"/>
      <c r="G10" s="73">
        <v>1</v>
      </c>
      <c r="H10" s="18">
        <v>163024475</v>
      </c>
      <c r="I10" s="34">
        <v>109468</v>
      </c>
    </row>
    <row r="11" spans="1:9" ht="15.75">
      <c r="A11" s="72">
        <v>9</v>
      </c>
      <c r="B11" s="45" t="s">
        <v>187</v>
      </c>
      <c r="C11" s="45" t="s">
        <v>188</v>
      </c>
      <c r="D11" s="46">
        <v>42820</v>
      </c>
      <c r="E11" s="45" t="s">
        <v>19</v>
      </c>
      <c r="F11" s="32"/>
      <c r="G11" s="17">
        <v>1</v>
      </c>
      <c r="H11" s="18">
        <v>161358225</v>
      </c>
      <c r="I11" s="18">
        <v>112932</v>
      </c>
    </row>
    <row r="12" spans="1:9" ht="15.75">
      <c r="A12" s="72">
        <v>10</v>
      </c>
      <c r="B12" s="25" t="s">
        <v>20</v>
      </c>
      <c r="C12" s="25" t="s">
        <v>21</v>
      </c>
      <c r="D12" s="14">
        <v>42985</v>
      </c>
      <c r="E12" s="15" t="s">
        <v>16</v>
      </c>
      <c r="F12" s="16">
        <v>53</v>
      </c>
      <c r="G12" s="17">
        <v>1</v>
      </c>
      <c r="H12" s="18">
        <v>158690758</v>
      </c>
      <c r="I12" s="18">
        <v>112342</v>
      </c>
    </row>
    <row r="13" spans="2:9" ht="16.5">
      <c r="B13" s="49" t="s">
        <v>209</v>
      </c>
      <c r="C13" s="49" t="s">
        <v>209</v>
      </c>
      <c r="D13" s="22">
        <v>42873</v>
      </c>
      <c r="E13" s="23" t="s">
        <v>16</v>
      </c>
      <c r="F13" s="24">
        <v>68</v>
      </c>
      <c r="G13" s="17">
        <v>1</v>
      </c>
      <c r="H13" s="18">
        <v>142016731</v>
      </c>
      <c r="I13" s="18">
        <v>94512</v>
      </c>
    </row>
    <row r="14" spans="2:9" ht="15.75">
      <c r="B14" s="21" t="s">
        <v>139</v>
      </c>
      <c r="C14" s="21" t="s">
        <v>139</v>
      </c>
      <c r="D14" s="22">
        <v>42929</v>
      </c>
      <c r="E14" s="23" t="s">
        <v>28</v>
      </c>
      <c r="F14" s="24">
        <v>53</v>
      </c>
      <c r="G14" s="17">
        <v>1</v>
      </c>
      <c r="H14">
        <v>141750684</v>
      </c>
      <c r="I14">
        <v>105551</v>
      </c>
    </row>
    <row r="15" spans="2:9" ht="15.75">
      <c r="B15" s="28" t="s">
        <v>308</v>
      </c>
      <c r="C15" s="29" t="s">
        <v>308</v>
      </c>
      <c r="D15" s="22">
        <v>42656</v>
      </c>
      <c r="E15" s="23" t="s">
        <v>16</v>
      </c>
      <c r="F15" s="32">
        <v>66</v>
      </c>
      <c r="G15" s="73">
        <v>1</v>
      </c>
      <c r="H15" s="18">
        <v>137827853</v>
      </c>
      <c r="I15" s="34">
        <v>98031</v>
      </c>
    </row>
    <row r="16" spans="2:9" ht="15.75">
      <c r="B16" s="31" t="s">
        <v>309</v>
      </c>
      <c r="C16" s="31" t="s">
        <v>309</v>
      </c>
      <c r="D16" s="22">
        <v>42733</v>
      </c>
      <c r="E16" s="31" t="s">
        <v>16</v>
      </c>
      <c r="F16" s="32">
        <v>56</v>
      </c>
      <c r="G16" s="17">
        <v>1</v>
      </c>
      <c r="H16" s="18">
        <v>130048210</v>
      </c>
      <c r="I16" s="18">
        <v>91485</v>
      </c>
    </row>
    <row r="17" spans="2:9" ht="15.75">
      <c r="B17" s="29" t="s">
        <v>310</v>
      </c>
      <c r="C17" s="29" t="s">
        <v>311</v>
      </c>
      <c r="D17" s="22">
        <v>42740</v>
      </c>
      <c r="E17" s="23" t="s">
        <v>28</v>
      </c>
      <c r="F17" s="24">
        <v>53</v>
      </c>
      <c r="G17" s="17">
        <v>1</v>
      </c>
      <c r="H17" s="18">
        <v>129238773</v>
      </c>
      <c r="I17" s="18">
        <v>85907</v>
      </c>
    </row>
    <row r="18" spans="2:9" ht="15.75">
      <c r="B18" s="31" t="s">
        <v>312</v>
      </c>
      <c r="C18" s="31" t="s">
        <v>313</v>
      </c>
      <c r="D18" s="22">
        <v>42726</v>
      </c>
      <c r="E18" s="31" t="s">
        <v>28</v>
      </c>
      <c r="F18" s="32">
        <v>59</v>
      </c>
      <c r="G18" s="17">
        <v>1</v>
      </c>
      <c r="H18" s="18">
        <v>125955828</v>
      </c>
      <c r="I18" s="18">
        <v>98085</v>
      </c>
    </row>
    <row r="19" spans="2:9" ht="15.75">
      <c r="B19" s="21" t="s">
        <v>142</v>
      </c>
      <c r="C19" s="21" t="s">
        <v>143</v>
      </c>
      <c r="D19" s="22">
        <v>42922</v>
      </c>
      <c r="E19" s="23" t="s">
        <v>16</v>
      </c>
      <c r="F19" s="24">
        <v>71</v>
      </c>
      <c r="G19" s="17"/>
      <c r="H19" s="18">
        <v>125588365</v>
      </c>
      <c r="I19" s="18">
        <v>83954</v>
      </c>
    </row>
    <row r="20" spans="2:9" ht="15.75">
      <c r="B20" s="25" t="s">
        <v>44</v>
      </c>
      <c r="C20" s="25" t="s">
        <v>44</v>
      </c>
      <c r="D20" s="14">
        <v>42962</v>
      </c>
      <c r="E20" s="25" t="s">
        <v>16</v>
      </c>
      <c r="F20" s="16">
        <v>78</v>
      </c>
      <c r="G20" s="17">
        <v>2</v>
      </c>
      <c r="H20" s="18">
        <v>125275165</v>
      </c>
      <c r="I20" s="18">
        <v>96901</v>
      </c>
    </row>
    <row r="21" spans="2:9" ht="15.75">
      <c r="B21" s="45" t="s">
        <v>58</v>
      </c>
      <c r="C21" s="45" t="s">
        <v>58</v>
      </c>
      <c r="D21" s="46">
        <v>42810</v>
      </c>
      <c r="E21" s="45" t="s">
        <v>19</v>
      </c>
      <c r="F21" s="32"/>
      <c r="G21" s="17">
        <v>1</v>
      </c>
      <c r="H21" s="18">
        <v>121780325</v>
      </c>
      <c r="I21" s="18">
        <v>91642</v>
      </c>
    </row>
    <row r="22" spans="2:9" ht="15.75">
      <c r="B22" s="29" t="s">
        <v>314</v>
      </c>
      <c r="C22" s="29" t="s">
        <v>315</v>
      </c>
      <c r="D22" s="46">
        <v>42747</v>
      </c>
      <c r="E22" s="23" t="s">
        <v>16</v>
      </c>
      <c r="F22" s="24">
        <v>50</v>
      </c>
      <c r="G22" s="17">
        <v>1</v>
      </c>
      <c r="H22" s="18">
        <v>121149205</v>
      </c>
      <c r="I22" s="18">
        <v>82374</v>
      </c>
    </row>
    <row r="23" spans="2:9" ht="15.75">
      <c r="B23" s="29" t="s">
        <v>254</v>
      </c>
      <c r="C23" s="29" t="s">
        <v>255</v>
      </c>
      <c r="D23" s="22">
        <v>42796</v>
      </c>
      <c r="E23" s="23" t="s">
        <v>16</v>
      </c>
      <c r="F23" s="24">
        <v>51</v>
      </c>
      <c r="G23" s="17"/>
      <c r="H23" s="18">
        <v>120923040</v>
      </c>
      <c r="I23" s="18">
        <v>82840</v>
      </c>
    </row>
    <row r="24" spans="2:9" ht="15.75">
      <c r="B24" s="31" t="s">
        <v>316</v>
      </c>
      <c r="C24" s="31" t="s">
        <v>317</v>
      </c>
      <c r="D24" s="22">
        <v>42628</v>
      </c>
      <c r="E24" s="31" t="s">
        <v>28</v>
      </c>
      <c r="F24" s="73">
        <v>65</v>
      </c>
      <c r="G24" s="73">
        <v>1</v>
      </c>
      <c r="H24" s="52">
        <v>119079593</v>
      </c>
      <c r="I24" s="34">
        <v>90657</v>
      </c>
    </row>
    <row r="25" spans="2:9" ht="15.75">
      <c r="B25" s="29" t="s">
        <v>248</v>
      </c>
      <c r="C25" s="29" t="s">
        <v>249</v>
      </c>
      <c r="D25" s="22">
        <v>42803</v>
      </c>
      <c r="E25" s="57" t="s">
        <v>16</v>
      </c>
      <c r="F25" s="24">
        <v>52</v>
      </c>
      <c r="G25" s="17">
        <v>1</v>
      </c>
      <c r="H25" s="18">
        <v>118190280</v>
      </c>
      <c r="I25" s="18">
        <v>73456</v>
      </c>
    </row>
    <row r="26" spans="2:9" ht="15.75">
      <c r="B26" s="21" t="s">
        <v>185</v>
      </c>
      <c r="C26" s="21" t="s">
        <v>186</v>
      </c>
      <c r="D26" s="22">
        <v>42838</v>
      </c>
      <c r="E26" s="23" t="s">
        <v>16</v>
      </c>
      <c r="F26" s="24">
        <v>60</v>
      </c>
      <c r="G26" s="17">
        <v>1</v>
      </c>
      <c r="H26" s="18">
        <v>110270616</v>
      </c>
      <c r="I26" s="18">
        <v>81532</v>
      </c>
    </row>
    <row r="27" spans="2:9" ht="15.75">
      <c r="B27" s="21" t="s">
        <v>148</v>
      </c>
      <c r="C27" s="21" t="s">
        <v>149</v>
      </c>
      <c r="D27" s="22">
        <v>42908</v>
      </c>
      <c r="E27" s="23" t="s">
        <v>28</v>
      </c>
      <c r="F27" s="24">
        <v>35</v>
      </c>
      <c r="G27" s="17">
        <v>1</v>
      </c>
      <c r="H27" s="18">
        <v>105529195</v>
      </c>
      <c r="I27" s="18">
        <v>70371</v>
      </c>
    </row>
    <row r="28" spans="2:9" ht="15.75">
      <c r="B28" s="25" t="s">
        <v>122</v>
      </c>
      <c r="C28" s="25" t="s">
        <v>123</v>
      </c>
      <c r="D28" s="14">
        <v>42957</v>
      </c>
      <c r="E28" s="25" t="s">
        <v>16</v>
      </c>
      <c r="F28" s="16">
        <v>46</v>
      </c>
      <c r="G28" s="17">
        <v>1</v>
      </c>
      <c r="H28" s="18">
        <v>104960541</v>
      </c>
      <c r="I28" s="18">
        <v>73650</v>
      </c>
    </row>
    <row r="29" spans="2:9" ht="15.75">
      <c r="B29" s="21" t="s">
        <v>156</v>
      </c>
      <c r="C29" s="21" t="s">
        <v>157</v>
      </c>
      <c r="D29" s="22">
        <v>42894</v>
      </c>
      <c r="E29" s="23" t="s">
        <v>28</v>
      </c>
      <c r="F29" s="24">
        <v>59</v>
      </c>
      <c r="G29" s="17">
        <v>1</v>
      </c>
      <c r="H29" s="18">
        <v>102319933</v>
      </c>
      <c r="I29" s="18">
        <v>66662</v>
      </c>
    </row>
    <row r="30" spans="2:9" ht="15.75">
      <c r="B30" s="31" t="s">
        <v>318</v>
      </c>
      <c r="C30" s="31" t="s">
        <v>319</v>
      </c>
      <c r="D30" s="22">
        <v>42712</v>
      </c>
      <c r="E30" s="31" t="s">
        <v>36</v>
      </c>
      <c r="F30" s="32"/>
      <c r="G30" s="17">
        <v>1</v>
      </c>
      <c r="H30" s="18">
        <v>98989124</v>
      </c>
      <c r="I30" s="18">
        <v>72689</v>
      </c>
    </row>
    <row r="31" spans="2:9" ht="15.75">
      <c r="B31" s="21" t="s">
        <v>138</v>
      </c>
      <c r="C31" s="21" t="s">
        <v>138</v>
      </c>
      <c r="D31" s="22">
        <v>42936</v>
      </c>
      <c r="E31" s="23" t="s">
        <v>16</v>
      </c>
      <c r="F31" s="24">
        <v>48</v>
      </c>
      <c r="G31" s="17">
        <v>1</v>
      </c>
      <c r="H31" s="18">
        <v>95284169</v>
      </c>
      <c r="I31" s="18">
        <v>66519</v>
      </c>
    </row>
    <row r="32" spans="2:9" ht="15.75">
      <c r="B32" s="13" t="s">
        <v>14</v>
      </c>
      <c r="C32" s="13" t="s">
        <v>15</v>
      </c>
      <c r="D32" s="14">
        <v>43013</v>
      </c>
      <c r="E32" s="15" t="s">
        <v>16</v>
      </c>
      <c r="F32" s="16">
        <v>65</v>
      </c>
      <c r="G32" s="17">
        <v>1</v>
      </c>
      <c r="H32" s="18">
        <v>90977826</v>
      </c>
      <c r="I32" s="18">
        <v>58317</v>
      </c>
    </row>
    <row r="33" spans="2:9" ht="15.75">
      <c r="B33" s="25" t="s">
        <v>80</v>
      </c>
      <c r="C33" s="25" t="s">
        <v>81</v>
      </c>
      <c r="D33" s="14">
        <v>42950</v>
      </c>
      <c r="E33" s="25" t="s">
        <v>19</v>
      </c>
      <c r="F33" s="25"/>
      <c r="G33" s="17"/>
      <c r="H33" s="34">
        <v>89309154</v>
      </c>
      <c r="I33" s="44">
        <v>70260</v>
      </c>
    </row>
    <row r="34" spans="2:9" ht="15.75">
      <c r="B34" s="21" t="s">
        <v>17</v>
      </c>
      <c r="C34" s="21" t="s">
        <v>18</v>
      </c>
      <c r="D34" s="22">
        <v>42999</v>
      </c>
      <c r="E34" s="23" t="s">
        <v>19</v>
      </c>
      <c r="F34" s="24"/>
      <c r="G34" s="17">
        <v>1</v>
      </c>
      <c r="H34" s="18">
        <v>88522764</v>
      </c>
      <c r="I34" s="18">
        <v>63170</v>
      </c>
    </row>
    <row r="35" spans="2:9" ht="15.75">
      <c r="B35" s="21" t="s">
        <v>164</v>
      </c>
      <c r="C35" s="21" t="s">
        <v>164</v>
      </c>
      <c r="D35" s="22">
        <v>42887</v>
      </c>
      <c r="E35" s="23" t="s">
        <v>16</v>
      </c>
      <c r="F35" s="24">
        <v>60</v>
      </c>
      <c r="G35" s="17">
        <v>1</v>
      </c>
      <c r="H35" s="18">
        <v>85726782</v>
      </c>
      <c r="I35" s="18">
        <v>55732</v>
      </c>
    </row>
    <row r="36" spans="2:9" ht="15.75">
      <c r="B36" s="21" t="s">
        <v>320</v>
      </c>
      <c r="C36" s="21" t="s">
        <v>320</v>
      </c>
      <c r="D36" s="22">
        <v>42936</v>
      </c>
      <c r="E36" s="23" t="s">
        <v>31</v>
      </c>
      <c r="F36" s="24">
        <v>63</v>
      </c>
      <c r="G36" s="17">
        <v>1</v>
      </c>
      <c r="H36" s="18">
        <v>83978522</v>
      </c>
      <c r="I36" s="18">
        <v>56032</v>
      </c>
    </row>
    <row r="37" spans="2:9" ht="15.75">
      <c r="B37" s="29" t="s">
        <v>259</v>
      </c>
      <c r="C37" s="29" t="s">
        <v>260</v>
      </c>
      <c r="D37" s="22">
        <v>42789</v>
      </c>
      <c r="E37" s="23" t="s">
        <v>36</v>
      </c>
      <c r="F37" s="24">
        <v>50</v>
      </c>
      <c r="G37" s="17">
        <v>1</v>
      </c>
      <c r="H37" s="18">
        <v>83084905</v>
      </c>
      <c r="I37" s="18">
        <v>58143</v>
      </c>
    </row>
    <row r="38" spans="2:9" ht="15.75">
      <c r="B38" s="28" t="s">
        <v>321</v>
      </c>
      <c r="C38" s="29" t="s">
        <v>322</v>
      </c>
      <c r="D38" s="22">
        <v>42684</v>
      </c>
      <c r="E38" s="23" t="s">
        <v>16</v>
      </c>
      <c r="F38" s="32">
        <v>58</v>
      </c>
      <c r="G38" s="17">
        <v>1</v>
      </c>
      <c r="H38" s="34">
        <v>82697945</v>
      </c>
      <c r="I38" s="34">
        <v>58278</v>
      </c>
    </row>
    <row r="39" spans="2:9" ht="15.75">
      <c r="B39" s="28" t="s">
        <v>323</v>
      </c>
      <c r="C39" s="29" t="s">
        <v>324</v>
      </c>
      <c r="D39" s="22">
        <v>42670</v>
      </c>
      <c r="E39" s="23" t="s">
        <v>16</v>
      </c>
      <c r="F39" s="74">
        <v>55</v>
      </c>
      <c r="G39" s="73">
        <v>1</v>
      </c>
      <c r="H39" s="18">
        <v>82389138</v>
      </c>
      <c r="I39" s="26">
        <v>58876</v>
      </c>
    </row>
    <row r="40" spans="2:9" ht="15.75">
      <c r="B40" s="25" t="s">
        <v>26</v>
      </c>
      <c r="C40" s="25" t="s">
        <v>27</v>
      </c>
      <c r="D40" s="14">
        <v>42978</v>
      </c>
      <c r="E40" s="25" t="s">
        <v>28</v>
      </c>
      <c r="F40" s="16">
        <v>52</v>
      </c>
      <c r="G40" s="17">
        <v>1</v>
      </c>
      <c r="H40" s="18">
        <v>80434933</v>
      </c>
      <c r="I40" s="18">
        <v>57208</v>
      </c>
    </row>
    <row r="41" spans="2:9" ht="15.75">
      <c r="B41" s="29" t="s">
        <v>325</v>
      </c>
      <c r="C41" s="29" t="s">
        <v>326</v>
      </c>
      <c r="D41" s="22">
        <v>42754</v>
      </c>
      <c r="E41" s="23" t="s">
        <v>28</v>
      </c>
      <c r="F41" s="24">
        <v>34</v>
      </c>
      <c r="G41" s="17">
        <v>1</v>
      </c>
      <c r="H41" s="18">
        <v>77454965</v>
      </c>
      <c r="I41" s="18">
        <v>54918</v>
      </c>
    </row>
    <row r="42" spans="2:9" ht="15.75">
      <c r="B42" s="75" t="s">
        <v>327</v>
      </c>
      <c r="C42" s="29" t="s">
        <v>328</v>
      </c>
      <c r="D42" s="46">
        <v>42726</v>
      </c>
      <c r="E42" s="45" t="s">
        <v>16</v>
      </c>
      <c r="F42" s="32">
        <v>40</v>
      </c>
      <c r="G42" s="17">
        <v>1</v>
      </c>
      <c r="H42" s="18">
        <v>74739045</v>
      </c>
      <c r="I42" s="18">
        <v>56068</v>
      </c>
    </row>
    <row r="43" spans="2:9" ht="15.75">
      <c r="B43" s="21" t="s">
        <v>140</v>
      </c>
      <c r="C43" s="21" t="s">
        <v>141</v>
      </c>
      <c r="D43" s="22">
        <v>42929</v>
      </c>
      <c r="E43" s="23" t="s">
        <v>16</v>
      </c>
      <c r="F43" s="24">
        <v>68</v>
      </c>
      <c r="G43" s="17">
        <v>1</v>
      </c>
      <c r="H43" s="18">
        <v>74598663</v>
      </c>
      <c r="I43" s="18">
        <v>48320</v>
      </c>
    </row>
    <row r="44" spans="2:9" ht="15.75">
      <c r="B44" s="76" t="s">
        <v>329</v>
      </c>
      <c r="C44" s="29" t="s">
        <v>330</v>
      </c>
      <c r="D44" s="22">
        <v>42600</v>
      </c>
      <c r="E44" s="31" t="s">
        <v>16</v>
      </c>
      <c r="F44" s="32"/>
      <c r="G44" s="73">
        <v>1</v>
      </c>
      <c r="H44" s="34">
        <v>69249496</v>
      </c>
      <c r="I44" s="34">
        <v>51645</v>
      </c>
    </row>
    <row r="45" spans="2:9" ht="15.75">
      <c r="B45" s="25" t="s">
        <v>40</v>
      </c>
      <c r="C45" s="25" t="s">
        <v>41</v>
      </c>
      <c r="D45" s="14">
        <v>42971</v>
      </c>
      <c r="E45" s="25" t="s">
        <v>36</v>
      </c>
      <c r="F45" s="16">
        <v>46</v>
      </c>
      <c r="G45" s="17">
        <v>1</v>
      </c>
      <c r="H45" s="18">
        <v>68864298</v>
      </c>
      <c r="I45" s="18">
        <v>50690</v>
      </c>
    </row>
    <row r="46" spans="2:9" ht="15.75">
      <c r="B46" s="25" t="s">
        <v>52</v>
      </c>
      <c r="C46" s="25" t="s">
        <v>53</v>
      </c>
      <c r="D46" s="14">
        <v>42957</v>
      </c>
      <c r="E46" s="25" t="s">
        <v>16</v>
      </c>
      <c r="F46" s="16">
        <v>75</v>
      </c>
      <c r="G46" s="17">
        <v>1</v>
      </c>
      <c r="H46" s="18">
        <v>68256274</v>
      </c>
      <c r="I46" s="18">
        <v>52226</v>
      </c>
    </row>
    <row r="47" spans="2:9" ht="15.75">
      <c r="B47" s="28" t="s">
        <v>331</v>
      </c>
      <c r="C47" s="29" t="s">
        <v>332</v>
      </c>
      <c r="D47" s="22">
        <v>42649</v>
      </c>
      <c r="E47" s="23" t="s">
        <v>36</v>
      </c>
      <c r="F47" s="32"/>
      <c r="G47" s="73">
        <v>1</v>
      </c>
      <c r="H47" s="34">
        <v>68211120</v>
      </c>
      <c r="I47" s="34">
        <v>77062</v>
      </c>
    </row>
    <row r="48" spans="2:9" ht="15.75">
      <c r="B48" s="29" t="s">
        <v>236</v>
      </c>
      <c r="C48" s="29" t="s">
        <v>237</v>
      </c>
      <c r="D48" s="22">
        <v>42824</v>
      </c>
      <c r="E48" s="23" t="s">
        <v>28</v>
      </c>
      <c r="F48" s="24"/>
      <c r="G48" s="17">
        <v>1</v>
      </c>
      <c r="H48" s="18">
        <v>59247554</v>
      </c>
      <c r="I48" s="18">
        <v>37656</v>
      </c>
    </row>
    <row r="49" spans="2:9" ht="15.75">
      <c r="B49" s="25" t="s">
        <v>128</v>
      </c>
      <c r="C49" s="25" t="s">
        <v>129</v>
      </c>
      <c r="D49" s="14">
        <v>42950</v>
      </c>
      <c r="E49" s="25" t="s">
        <v>16</v>
      </c>
      <c r="F49" s="16">
        <v>65</v>
      </c>
      <c r="G49" s="17"/>
      <c r="H49" s="34">
        <v>58021008</v>
      </c>
      <c r="I49" s="44">
        <v>42762</v>
      </c>
    </row>
    <row r="50" spans="2:9" ht="15.75">
      <c r="B50" s="29" t="s">
        <v>333</v>
      </c>
      <c r="C50" s="29" t="s">
        <v>334</v>
      </c>
      <c r="D50" s="22">
        <v>42754</v>
      </c>
      <c r="E50" s="57" t="s">
        <v>28</v>
      </c>
      <c r="F50" s="32">
        <v>51</v>
      </c>
      <c r="G50" s="17">
        <v>1</v>
      </c>
      <c r="H50" s="18">
        <v>57781656</v>
      </c>
      <c r="I50" s="18">
        <v>38071</v>
      </c>
    </row>
    <row r="51" spans="2:9" ht="15.75">
      <c r="B51" s="28" t="s">
        <v>335</v>
      </c>
      <c r="C51" s="29" t="s">
        <v>336</v>
      </c>
      <c r="D51" s="22">
        <v>42670</v>
      </c>
      <c r="E51" s="23" t="s">
        <v>16</v>
      </c>
      <c r="F51" s="74">
        <v>71</v>
      </c>
      <c r="G51" s="73">
        <v>1</v>
      </c>
      <c r="H51" s="18">
        <v>55907855</v>
      </c>
      <c r="I51" s="26">
        <v>43029</v>
      </c>
    </row>
    <row r="52" spans="2:9" ht="15.75">
      <c r="B52" s="45" t="s">
        <v>280</v>
      </c>
      <c r="C52" s="45" t="s">
        <v>281</v>
      </c>
      <c r="D52" s="46">
        <v>42775</v>
      </c>
      <c r="E52" s="45" t="s">
        <v>16</v>
      </c>
      <c r="F52" s="32">
        <v>60</v>
      </c>
      <c r="G52" s="17">
        <v>1</v>
      </c>
      <c r="H52" s="18">
        <v>55854545</v>
      </c>
      <c r="I52" s="18">
        <v>38794</v>
      </c>
    </row>
    <row r="53" spans="2:9" ht="15.75">
      <c r="B53" s="29" t="s">
        <v>337</v>
      </c>
      <c r="C53" s="29" t="s">
        <v>338</v>
      </c>
      <c r="D53" s="22">
        <v>42733</v>
      </c>
      <c r="E53" s="57" t="s">
        <v>36</v>
      </c>
      <c r="F53" s="32">
        <v>16</v>
      </c>
      <c r="G53" s="17">
        <v>1</v>
      </c>
      <c r="H53" s="18">
        <v>55759673</v>
      </c>
      <c r="I53" s="18">
        <v>41257</v>
      </c>
    </row>
    <row r="54" spans="2:9" ht="15.75">
      <c r="B54" s="21" t="s">
        <v>212</v>
      </c>
      <c r="C54" s="21" t="s">
        <v>213</v>
      </c>
      <c r="D54" s="22">
        <v>42866</v>
      </c>
      <c r="E54" s="23" t="s">
        <v>16</v>
      </c>
      <c r="F54" s="24">
        <v>61</v>
      </c>
      <c r="G54" s="17">
        <v>1</v>
      </c>
      <c r="H54" s="18">
        <v>55056541</v>
      </c>
      <c r="I54" s="18">
        <v>35811</v>
      </c>
    </row>
    <row r="55" spans="2:9" ht="15.75">
      <c r="B55" s="31" t="s">
        <v>339</v>
      </c>
      <c r="C55" s="31" t="s">
        <v>340</v>
      </c>
      <c r="D55" s="22">
        <v>42705</v>
      </c>
      <c r="E55" s="31" t="s">
        <v>28</v>
      </c>
      <c r="F55" s="32">
        <v>46</v>
      </c>
      <c r="G55" s="17">
        <v>1</v>
      </c>
      <c r="H55" s="34">
        <v>54745274</v>
      </c>
      <c r="I55" s="34">
        <v>38784</v>
      </c>
    </row>
    <row r="56" spans="2:9" ht="15.75">
      <c r="B56" s="21" t="s">
        <v>146</v>
      </c>
      <c r="C56" s="21" t="s">
        <v>147</v>
      </c>
      <c r="D56" s="22">
        <v>42915</v>
      </c>
      <c r="E56" s="23" t="s">
        <v>16</v>
      </c>
      <c r="F56" s="24">
        <v>46</v>
      </c>
      <c r="G56" s="17">
        <v>1</v>
      </c>
      <c r="H56" s="18">
        <v>54531851</v>
      </c>
      <c r="I56" s="18">
        <v>37362</v>
      </c>
    </row>
    <row r="57" spans="2:9" ht="15.75">
      <c r="B57" s="28" t="s">
        <v>341</v>
      </c>
      <c r="C57" s="29" t="s">
        <v>342</v>
      </c>
      <c r="D57" s="22">
        <v>42607</v>
      </c>
      <c r="E57" s="31" t="s">
        <v>16</v>
      </c>
      <c r="F57" s="32">
        <v>39</v>
      </c>
      <c r="G57" s="73">
        <v>1</v>
      </c>
      <c r="H57" s="77">
        <v>48112912</v>
      </c>
      <c r="I57" s="77">
        <v>36503</v>
      </c>
    </row>
    <row r="58" spans="2:9" ht="15.75">
      <c r="B58" s="28" t="s">
        <v>343</v>
      </c>
      <c r="C58" s="29" t="s">
        <v>344</v>
      </c>
      <c r="D58" s="22">
        <v>42635</v>
      </c>
      <c r="E58" s="23" t="s">
        <v>36</v>
      </c>
      <c r="F58" s="32"/>
      <c r="G58" s="73">
        <v>1</v>
      </c>
      <c r="H58" s="52">
        <v>47591185</v>
      </c>
      <c r="I58" s="34">
        <v>36708</v>
      </c>
    </row>
    <row r="59" spans="2:9" ht="15.75">
      <c r="B59" s="29" t="s">
        <v>345</v>
      </c>
      <c r="C59" s="29" t="s">
        <v>346</v>
      </c>
      <c r="D59" s="46">
        <v>42663</v>
      </c>
      <c r="E59" s="57" t="s">
        <v>28</v>
      </c>
      <c r="F59" s="32">
        <v>53</v>
      </c>
      <c r="G59" s="73">
        <v>1</v>
      </c>
      <c r="H59" s="34">
        <v>47078183</v>
      </c>
      <c r="I59" s="34">
        <v>32754</v>
      </c>
    </row>
    <row r="60" spans="2:9" ht="15.75">
      <c r="B60" s="45" t="s">
        <v>347</v>
      </c>
      <c r="C60" s="45" t="s">
        <v>348</v>
      </c>
      <c r="D60" s="46">
        <v>42761</v>
      </c>
      <c r="E60" s="45" t="s">
        <v>36</v>
      </c>
      <c r="F60" s="32">
        <v>42</v>
      </c>
      <c r="G60" s="17">
        <v>1</v>
      </c>
      <c r="H60" s="18">
        <v>45012580</v>
      </c>
      <c r="I60" s="18">
        <v>34489</v>
      </c>
    </row>
    <row r="61" spans="2:9" ht="15.75">
      <c r="B61" s="28" t="s">
        <v>349</v>
      </c>
      <c r="C61" s="29" t="s">
        <v>350</v>
      </c>
      <c r="D61" s="22">
        <v>42614</v>
      </c>
      <c r="E61" s="23" t="s">
        <v>36</v>
      </c>
      <c r="F61" s="32">
        <v>49</v>
      </c>
      <c r="G61" s="73">
        <v>1</v>
      </c>
      <c r="H61" s="34">
        <v>44844337</v>
      </c>
      <c r="I61" s="34">
        <v>32937</v>
      </c>
    </row>
    <row r="62" spans="2:9" ht="15.75">
      <c r="B62" s="31" t="s">
        <v>351</v>
      </c>
      <c r="C62" s="31" t="s">
        <v>352</v>
      </c>
      <c r="D62" s="22">
        <v>42642</v>
      </c>
      <c r="E62" s="31" t="s">
        <v>16</v>
      </c>
      <c r="F62" s="32">
        <v>52</v>
      </c>
      <c r="G62" s="73">
        <v>1</v>
      </c>
      <c r="H62" s="34">
        <v>43509407</v>
      </c>
      <c r="I62" s="34">
        <v>30573</v>
      </c>
    </row>
    <row r="63" spans="2:9" ht="15.75">
      <c r="B63" s="45" t="s">
        <v>242</v>
      </c>
      <c r="C63" s="45" t="s">
        <v>243</v>
      </c>
      <c r="D63" s="46">
        <v>42820</v>
      </c>
      <c r="E63" s="45" t="s">
        <v>16</v>
      </c>
      <c r="F63" s="32">
        <v>53</v>
      </c>
      <c r="G63" s="17">
        <v>1</v>
      </c>
      <c r="H63" s="18">
        <v>43246208</v>
      </c>
      <c r="I63" s="18">
        <v>30210</v>
      </c>
    </row>
    <row r="64" spans="2:9" ht="15.75">
      <c r="B64" s="45" t="s">
        <v>353</v>
      </c>
      <c r="C64" s="45" t="s">
        <v>354</v>
      </c>
      <c r="D64" s="46">
        <v>42761</v>
      </c>
      <c r="E64" s="45" t="s">
        <v>16</v>
      </c>
      <c r="F64" s="78">
        <v>45</v>
      </c>
      <c r="G64" s="17">
        <v>1</v>
      </c>
      <c r="H64" s="18">
        <v>43091040</v>
      </c>
      <c r="I64" s="18">
        <v>26469</v>
      </c>
    </row>
    <row r="65" spans="2:9" ht="15.75">
      <c r="B65" s="25" t="s">
        <v>113</v>
      </c>
      <c r="C65" s="25" t="s">
        <v>114</v>
      </c>
      <c r="D65" s="14">
        <v>42964</v>
      </c>
      <c r="E65" s="25" t="s">
        <v>16</v>
      </c>
      <c r="F65" s="16">
        <v>45</v>
      </c>
      <c r="G65" s="17">
        <v>1</v>
      </c>
      <c r="H65" s="18">
        <v>41650439</v>
      </c>
      <c r="I65" s="18">
        <v>30511</v>
      </c>
    </row>
    <row r="66" spans="2:9" ht="15.75">
      <c r="B66" s="29" t="s">
        <v>355</v>
      </c>
      <c r="C66" s="29" t="s">
        <v>356</v>
      </c>
      <c r="D66" s="46">
        <v>42663</v>
      </c>
      <c r="E66" s="57" t="s">
        <v>19</v>
      </c>
      <c r="F66" s="32"/>
      <c r="G66" s="73">
        <v>1</v>
      </c>
      <c r="H66" s="34">
        <v>40659612</v>
      </c>
      <c r="I66" s="34">
        <v>29878</v>
      </c>
    </row>
    <row r="67" spans="2:9" ht="15.75">
      <c r="B67" s="29" t="s">
        <v>229</v>
      </c>
      <c r="C67" s="29" t="s">
        <v>230</v>
      </c>
      <c r="D67" s="22">
        <v>42831</v>
      </c>
      <c r="E67" s="23" t="s">
        <v>16</v>
      </c>
      <c r="F67" s="24">
        <v>37</v>
      </c>
      <c r="G67" s="17">
        <v>1</v>
      </c>
      <c r="H67" s="18">
        <v>40413635</v>
      </c>
      <c r="I67" s="18">
        <v>28410</v>
      </c>
    </row>
    <row r="68" spans="2:9" ht="15.75">
      <c r="B68" s="31" t="s">
        <v>357</v>
      </c>
      <c r="C68" s="31" t="s">
        <v>357</v>
      </c>
      <c r="D68" s="22">
        <v>42705</v>
      </c>
      <c r="E68" s="31" t="s">
        <v>19</v>
      </c>
      <c r="F68" s="32"/>
      <c r="G68" s="17">
        <v>1</v>
      </c>
      <c r="H68" s="34">
        <v>39778670</v>
      </c>
      <c r="I68" s="34">
        <v>30374</v>
      </c>
    </row>
    <row r="69" spans="2:9" ht="15.75">
      <c r="B69" s="25" t="s">
        <v>50</v>
      </c>
      <c r="C69" s="25" t="s">
        <v>51</v>
      </c>
      <c r="D69" s="14">
        <v>42964</v>
      </c>
      <c r="E69" s="25" t="s">
        <v>36</v>
      </c>
      <c r="F69" s="16">
        <v>16</v>
      </c>
      <c r="G69" s="17">
        <v>1</v>
      </c>
      <c r="H69" s="18">
        <v>38687800</v>
      </c>
      <c r="I69" s="18">
        <v>29745</v>
      </c>
    </row>
    <row r="70" spans="2:9" ht="15.75">
      <c r="B70" s="45" t="s">
        <v>265</v>
      </c>
      <c r="C70" s="45" t="s">
        <v>266</v>
      </c>
      <c r="D70" s="46">
        <v>42782</v>
      </c>
      <c r="E70" s="45" t="s">
        <v>16</v>
      </c>
      <c r="F70" s="32">
        <v>35</v>
      </c>
      <c r="G70" s="17">
        <v>1</v>
      </c>
      <c r="H70" s="18">
        <v>37662308</v>
      </c>
      <c r="I70" s="18">
        <v>26494</v>
      </c>
    </row>
    <row r="71" spans="2:9" ht="15.75">
      <c r="B71" s="28" t="s">
        <v>358</v>
      </c>
      <c r="C71" s="29" t="s">
        <v>359</v>
      </c>
      <c r="D71" s="22">
        <v>42635</v>
      </c>
      <c r="E71" s="23" t="s">
        <v>19</v>
      </c>
      <c r="F71" s="32"/>
      <c r="G71" s="73">
        <v>1</v>
      </c>
      <c r="H71" s="52">
        <v>34771663</v>
      </c>
      <c r="I71" s="34">
        <v>25623</v>
      </c>
    </row>
    <row r="72" spans="2:9" ht="15.75">
      <c r="B72" s="21" t="s">
        <v>24</v>
      </c>
      <c r="C72" s="21" t="s">
        <v>25</v>
      </c>
      <c r="D72" s="22">
        <v>42999</v>
      </c>
      <c r="E72" s="23" t="s">
        <v>16</v>
      </c>
      <c r="F72" s="24">
        <v>60</v>
      </c>
      <c r="G72" s="17">
        <v>1</v>
      </c>
      <c r="H72" s="18">
        <v>32649801</v>
      </c>
      <c r="I72" s="18">
        <v>24272</v>
      </c>
    </row>
    <row r="73" spans="2:9" ht="15.75">
      <c r="B73" s="29" t="s">
        <v>234</v>
      </c>
      <c r="C73" s="29" t="s">
        <v>235</v>
      </c>
      <c r="D73" s="22">
        <v>42824</v>
      </c>
      <c r="E73" s="23" t="s">
        <v>16</v>
      </c>
      <c r="F73" s="24">
        <v>67</v>
      </c>
      <c r="G73" s="17">
        <v>1</v>
      </c>
      <c r="H73" s="18">
        <v>32393202</v>
      </c>
      <c r="I73" s="18">
        <v>24677</v>
      </c>
    </row>
    <row r="74" spans="2:9" ht="15.75">
      <c r="B74" s="28" t="s">
        <v>360</v>
      </c>
      <c r="C74" s="29" t="s">
        <v>361</v>
      </c>
      <c r="D74" s="22">
        <v>42649</v>
      </c>
      <c r="E74" s="23" t="s">
        <v>16</v>
      </c>
      <c r="F74" s="32">
        <v>36</v>
      </c>
      <c r="G74" s="73">
        <v>1</v>
      </c>
      <c r="H74" s="34">
        <v>31688350</v>
      </c>
      <c r="I74" s="34">
        <v>36247</v>
      </c>
    </row>
    <row r="75" spans="2:9" ht="15.75">
      <c r="B75" s="21" t="s">
        <v>203</v>
      </c>
      <c r="C75" s="21" t="s">
        <v>204</v>
      </c>
      <c r="D75" s="22">
        <v>42852</v>
      </c>
      <c r="E75" s="23" t="s">
        <v>31</v>
      </c>
      <c r="F75" s="24">
        <v>51</v>
      </c>
      <c r="G75" s="17">
        <v>1</v>
      </c>
      <c r="H75" s="18">
        <v>31637802</v>
      </c>
      <c r="I75" s="18">
        <v>21676</v>
      </c>
    </row>
    <row r="76" spans="2:9" ht="15.75">
      <c r="B76" s="21" t="s">
        <v>29</v>
      </c>
      <c r="C76" s="21" t="s">
        <v>30</v>
      </c>
      <c r="D76" s="22">
        <v>42992</v>
      </c>
      <c r="E76" s="23" t="s">
        <v>31</v>
      </c>
      <c r="F76" s="24">
        <v>49</v>
      </c>
      <c r="G76" s="17">
        <v>1</v>
      </c>
      <c r="H76" s="18">
        <v>31390941</v>
      </c>
      <c r="I76" s="18">
        <v>23109</v>
      </c>
    </row>
    <row r="77" spans="2:9" ht="15.75">
      <c r="B77" s="31" t="s">
        <v>362</v>
      </c>
      <c r="C77" s="31" t="s">
        <v>363</v>
      </c>
      <c r="D77" s="22">
        <v>42642</v>
      </c>
      <c r="E77" s="23" t="s">
        <v>36</v>
      </c>
      <c r="F77" s="32"/>
      <c r="G77" s="73">
        <v>1</v>
      </c>
      <c r="H77" s="34">
        <v>30504876</v>
      </c>
      <c r="I77" s="34">
        <v>21964</v>
      </c>
    </row>
    <row r="78" spans="2:9" ht="15.75">
      <c r="B78" s="28" t="s">
        <v>364</v>
      </c>
      <c r="C78" s="79" t="s">
        <v>365</v>
      </c>
      <c r="D78" s="22">
        <v>42600</v>
      </c>
      <c r="E78" s="57" t="s">
        <v>19</v>
      </c>
      <c r="F78" s="24"/>
      <c r="G78" s="73">
        <v>1</v>
      </c>
      <c r="H78" s="80">
        <v>30214468</v>
      </c>
      <c r="I78" s="80">
        <v>23262</v>
      </c>
    </row>
    <row r="79" spans="2:9" ht="15.75">
      <c r="B79" s="21" t="s">
        <v>214</v>
      </c>
      <c r="C79" s="21" t="s">
        <v>215</v>
      </c>
      <c r="D79" s="22">
        <v>42866</v>
      </c>
      <c r="E79" s="23" t="s">
        <v>16</v>
      </c>
      <c r="F79" s="24">
        <v>36</v>
      </c>
      <c r="G79" s="17">
        <v>1</v>
      </c>
      <c r="H79" s="18">
        <v>29185215</v>
      </c>
      <c r="I79" s="18">
        <v>20618</v>
      </c>
    </row>
    <row r="80" spans="2:9" ht="15.75">
      <c r="B80" s="21" t="s">
        <v>22</v>
      </c>
      <c r="C80" s="21" t="s">
        <v>23</v>
      </c>
      <c r="D80" s="22">
        <v>43006</v>
      </c>
      <c r="E80" s="23" t="s">
        <v>16</v>
      </c>
      <c r="F80" s="24"/>
      <c r="G80" s="17">
        <v>1</v>
      </c>
      <c r="H80" s="18">
        <v>29170194</v>
      </c>
      <c r="I80" s="18">
        <v>21119</v>
      </c>
    </row>
    <row r="81" spans="2:9" ht="15.75">
      <c r="B81" s="81" t="s">
        <v>366</v>
      </c>
      <c r="C81" s="29" t="s">
        <v>367</v>
      </c>
      <c r="D81" s="22">
        <v>42607</v>
      </c>
      <c r="E81" s="23" t="s">
        <v>36</v>
      </c>
      <c r="F81" s="32">
        <v>50</v>
      </c>
      <c r="G81" s="73">
        <v>1</v>
      </c>
      <c r="H81" s="82">
        <v>28652885</v>
      </c>
      <c r="I81" s="82">
        <v>21381</v>
      </c>
    </row>
    <row r="82" spans="2:9" ht="15.75">
      <c r="B82" s="75" t="s">
        <v>368</v>
      </c>
      <c r="C82" s="29" t="s">
        <v>369</v>
      </c>
      <c r="D82" s="46">
        <v>42726</v>
      </c>
      <c r="E82" s="45" t="s">
        <v>16</v>
      </c>
      <c r="F82" s="32">
        <v>36</v>
      </c>
      <c r="G82" s="17">
        <v>1</v>
      </c>
      <c r="H82" s="18">
        <v>28368475</v>
      </c>
      <c r="I82" s="18">
        <v>20654</v>
      </c>
    </row>
    <row r="83" spans="2:9" ht="15.75">
      <c r="B83" s="31" t="s">
        <v>370</v>
      </c>
      <c r="C83" s="31" t="s">
        <v>371</v>
      </c>
      <c r="D83" s="22">
        <v>42621</v>
      </c>
      <c r="E83" s="31" t="s">
        <v>16</v>
      </c>
      <c r="F83" s="73">
        <v>54</v>
      </c>
      <c r="G83" s="73">
        <v>1</v>
      </c>
      <c r="H83" s="52">
        <v>28193194</v>
      </c>
      <c r="I83" s="52">
        <v>19953</v>
      </c>
    </row>
    <row r="84" spans="2:9" ht="15.75">
      <c r="B84" s="29" t="s">
        <v>269</v>
      </c>
      <c r="C84" s="29" t="s">
        <v>270</v>
      </c>
      <c r="D84" s="22">
        <v>42782</v>
      </c>
      <c r="E84" s="23" t="s">
        <v>36</v>
      </c>
      <c r="F84" s="24">
        <v>40</v>
      </c>
      <c r="G84" s="17">
        <v>1</v>
      </c>
      <c r="H84" s="18">
        <v>27344320</v>
      </c>
      <c r="I84" s="18">
        <v>18907</v>
      </c>
    </row>
    <row r="85" spans="2:9" ht="15.75">
      <c r="B85" s="28" t="s">
        <v>372</v>
      </c>
      <c r="C85" s="83" t="s">
        <v>372</v>
      </c>
      <c r="D85" s="22">
        <v>42600</v>
      </c>
      <c r="E85" s="23" t="s">
        <v>19</v>
      </c>
      <c r="F85" s="32"/>
      <c r="G85" s="73">
        <v>1</v>
      </c>
      <c r="H85" s="80">
        <v>27158974</v>
      </c>
      <c r="I85" s="80">
        <v>18030</v>
      </c>
    </row>
    <row r="86" spans="2:9" ht="15.75">
      <c r="B86" s="29" t="s">
        <v>193</v>
      </c>
      <c r="C86" s="29" t="s">
        <v>194</v>
      </c>
      <c r="D86" s="22">
        <v>42733</v>
      </c>
      <c r="E86" s="57" t="s">
        <v>69</v>
      </c>
      <c r="F86" s="32">
        <v>29</v>
      </c>
      <c r="G86" s="17">
        <v>1</v>
      </c>
      <c r="H86" s="18">
        <v>26033272</v>
      </c>
      <c r="I86" s="18">
        <v>18302</v>
      </c>
    </row>
    <row r="87" spans="2:9" ht="15.75">
      <c r="B87" s="29" t="s">
        <v>228</v>
      </c>
      <c r="C87" s="29" t="s">
        <v>228</v>
      </c>
      <c r="D87" s="22">
        <v>42831</v>
      </c>
      <c r="E87" s="23" t="s">
        <v>16</v>
      </c>
      <c r="F87" s="24">
        <v>41</v>
      </c>
      <c r="G87" s="17">
        <v>1</v>
      </c>
      <c r="H87" s="18">
        <v>25421311</v>
      </c>
      <c r="I87" s="18">
        <v>17913</v>
      </c>
    </row>
    <row r="88" spans="2:9" ht="15.75">
      <c r="B88" s="25" t="s">
        <v>44</v>
      </c>
      <c r="C88" s="25" t="s">
        <v>44</v>
      </c>
      <c r="D88" s="14">
        <v>42957</v>
      </c>
      <c r="E88" s="25" t="s">
        <v>16</v>
      </c>
      <c r="F88" s="33">
        <v>78</v>
      </c>
      <c r="G88" s="17">
        <v>1</v>
      </c>
      <c r="H88" s="52">
        <v>24961590</v>
      </c>
      <c r="I88" s="52">
        <v>19439</v>
      </c>
    </row>
    <row r="89" spans="2:9" ht="15.75">
      <c r="B89" s="45" t="s">
        <v>271</v>
      </c>
      <c r="C89" s="45" t="s">
        <v>272</v>
      </c>
      <c r="D89" s="46">
        <v>42782</v>
      </c>
      <c r="E89" s="45" t="s">
        <v>16</v>
      </c>
      <c r="F89" s="32">
        <v>32</v>
      </c>
      <c r="G89" s="17">
        <v>1</v>
      </c>
      <c r="H89" s="18">
        <v>24912945</v>
      </c>
      <c r="I89" s="18">
        <v>17558</v>
      </c>
    </row>
    <row r="90" spans="2:9" ht="15.75">
      <c r="B90" s="28" t="s">
        <v>373</v>
      </c>
      <c r="C90" s="29" t="s">
        <v>374</v>
      </c>
      <c r="D90" s="22">
        <v>42635</v>
      </c>
      <c r="E90" s="23" t="s">
        <v>16</v>
      </c>
      <c r="F90" s="32">
        <v>70</v>
      </c>
      <c r="G90" s="73">
        <v>1</v>
      </c>
      <c r="H90" s="52">
        <v>24705696</v>
      </c>
      <c r="I90" s="34">
        <v>19045</v>
      </c>
    </row>
    <row r="91" spans="2:9" ht="15.75">
      <c r="B91" s="21" t="s">
        <v>220</v>
      </c>
      <c r="C91" s="21" t="s">
        <v>221</v>
      </c>
      <c r="D91" s="22">
        <v>42845</v>
      </c>
      <c r="E91" s="23" t="s">
        <v>28</v>
      </c>
      <c r="F91" s="24">
        <v>31</v>
      </c>
      <c r="G91" s="17">
        <v>1</v>
      </c>
      <c r="H91" s="18">
        <v>24626838</v>
      </c>
      <c r="I91" s="18">
        <v>17197</v>
      </c>
    </row>
    <row r="92" spans="2:9" ht="15.75">
      <c r="B92" s="21" t="s">
        <v>222</v>
      </c>
      <c r="C92" s="21" t="s">
        <v>223</v>
      </c>
      <c r="D92" s="22">
        <v>42845</v>
      </c>
      <c r="E92" s="23" t="s">
        <v>16</v>
      </c>
      <c r="F92" s="24">
        <v>34</v>
      </c>
      <c r="G92" s="17">
        <v>1</v>
      </c>
      <c r="H92" s="18">
        <v>24192228</v>
      </c>
      <c r="I92" s="18">
        <v>16688</v>
      </c>
    </row>
    <row r="93" spans="2:9" ht="15.75">
      <c r="B93" s="25" t="s">
        <v>107</v>
      </c>
      <c r="C93" s="25" t="s">
        <v>108</v>
      </c>
      <c r="D93" s="14">
        <v>42971</v>
      </c>
      <c r="E93" s="25" t="s">
        <v>16</v>
      </c>
      <c r="F93" s="16">
        <v>31</v>
      </c>
      <c r="G93" s="17">
        <v>1</v>
      </c>
      <c r="H93" s="18">
        <v>24038299</v>
      </c>
      <c r="I93" s="18">
        <v>17720</v>
      </c>
    </row>
    <row r="94" spans="2:9" ht="15.75">
      <c r="B94" s="21" t="s">
        <v>48</v>
      </c>
      <c r="C94" s="21" t="s">
        <v>49</v>
      </c>
      <c r="D94" s="22">
        <v>42992</v>
      </c>
      <c r="E94" s="23" t="s">
        <v>36</v>
      </c>
      <c r="F94" s="24">
        <v>40</v>
      </c>
      <c r="G94" s="17">
        <v>1</v>
      </c>
      <c r="H94" s="18">
        <v>23891021</v>
      </c>
      <c r="I94" s="18">
        <v>16910</v>
      </c>
    </row>
    <row r="95" spans="2:9" ht="15.75">
      <c r="B95" s="45" t="s">
        <v>244</v>
      </c>
      <c r="C95" s="45" t="s">
        <v>245</v>
      </c>
      <c r="D95" s="46">
        <v>42820</v>
      </c>
      <c r="E95" s="45" t="s">
        <v>16</v>
      </c>
      <c r="F95" s="32">
        <v>34</v>
      </c>
      <c r="G95" s="17">
        <v>1</v>
      </c>
      <c r="H95" s="18">
        <v>22685871</v>
      </c>
      <c r="I95" s="18">
        <v>15923</v>
      </c>
    </row>
    <row r="96" spans="2:9" ht="15.75">
      <c r="B96" s="21" t="s">
        <v>132</v>
      </c>
      <c r="C96" s="21" t="s">
        <v>133</v>
      </c>
      <c r="D96" s="22">
        <v>42943</v>
      </c>
      <c r="E96" s="23" t="s">
        <v>36</v>
      </c>
      <c r="F96" s="24">
        <v>40</v>
      </c>
      <c r="G96" s="17">
        <v>0</v>
      </c>
      <c r="H96" s="34">
        <v>22288181</v>
      </c>
      <c r="I96" s="44">
        <v>15938</v>
      </c>
    </row>
    <row r="97" spans="2:9" ht="15.75">
      <c r="B97" s="31" t="s">
        <v>375</v>
      </c>
      <c r="C97" s="31" t="s">
        <v>376</v>
      </c>
      <c r="D97" s="22">
        <v>42698</v>
      </c>
      <c r="E97" s="31" t="s">
        <v>36</v>
      </c>
      <c r="F97" s="32"/>
      <c r="G97" s="17">
        <v>1</v>
      </c>
      <c r="H97" s="34">
        <v>22261320</v>
      </c>
      <c r="I97" s="34">
        <v>16467</v>
      </c>
    </row>
    <row r="98" spans="2:9" ht="15.75">
      <c r="B98" s="28" t="s">
        <v>293</v>
      </c>
      <c r="C98" s="29" t="s">
        <v>294</v>
      </c>
      <c r="D98" s="22">
        <v>42684</v>
      </c>
      <c r="E98" s="23" t="s">
        <v>31</v>
      </c>
      <c r="F98" s="32">
        <v>46</v>
      </c>
      <c r="G98" s="17">
        <v>1</v>
      </c>
      <c r="H98" s="18">
        <v>22206630</v>
      </c>
      <c r="I98" s="34">
        <v>17264</v>
      </c>
    </row>
    <row r="99" spans="2:9" ht="15.75">
      <c r="B99" s="21" t="s">
        <v>173</v>
      </c>
      <c r="C99" s="21" t="s">
        <v>174</v>
      </c>
      <c r="D99" s="22">
        <v>42859</v>
      </c>
      <c r="E99" s="23" t="s">
        <v>31</v>
      </c>
      <c r="F99" s="24">
        <v>39</v>
      </c>
      <c r="G99" s="17">
        <v>1</v>
      </c>
      <c r="H99" s="18">
        <v>22083918</v>
      </c>
      <c r="I99" s="18">
        <v>15504</v>
      </c>
    </row>
    <row r="100" spans="2:9" ht="15.75">
      <c r="B100" s="45" t="s">
        <v>377</v>
      </c>
      <c r="C100" s="45" t="s">
        <v>378</v>
      </c>
      <c r="D100" s="46">
        <v>42761</v>
      </c>
      <c r="E100" s="45" t="s">
        <v>16</v>
      </c>
      <c r="F100" s="78">
        <v>42</v>
      </c>
      <c r="G100" s="17">
        <v>1</v>
      </c>
      <c r="H100" s="18">
        <v>22033442</v>
      </c>
      <c r="I100" s="18">
        <v>15245</v>
      </c>
    </row>
    <row r="101" spans="2:9" ht="15.75">
      <c r="B101" s="31" t="s">
        <v>379</v>
      </c>
      <c r="C101" s="31" t="s">
        <v>380</v>
      </c>
      <c r="D101" s="22">
        <v>42705</v>
      </c>
      <c r="E101" s="31" t="s">
        <v>16</v>
      </c>
      <c r="F101" s="32">
        <v>38</v>
      </c>
      <c r="G101" s="17">
        <v>1</v>
      </c>
      <c r="H101" s="34">
        <v>21868115</v>
      </c>
      <c r="I101" s="34">
        <v>14444</v>
      </c>
    </row>
    <row r="102" spans="2:9" ht="15.75">
      <c r="B102" s="29" t="s">
        <v>287</v>
      </c>
      <c r="C102" s="29" t="s">
        <v>288</v>
      </c>
      <c r="D102" s="22">
        <v>42754</v>
      </c>
      <c r="E102" s="57" t="s">
        <v>19</v>
      </c>
      <c r="F102" s="32"/>
      <c r="G102" s="17">
        <v>1</v>
      </c>
      <c r="H102" s="18">
        <v>21220830</v>
      </c>
      <c r="I102" s="18">
        <v>16207</v>
      </c>
    </row>
    <row r="103" spans="2:9" ht="15.75">
      <c r="B103" s="31" t="s">
        <v>381</v>
      </c>
      <c r="C103" s="31" t="s">
        <v>381</v>
      </c>
      <c r="D103" s="22">
        <v>42629</v>
      </c>
      <c r="E103" s="31" t="s">
        <v>47</v>
      </c>
      <c r="F103" s="73">
        <v>45</v>
      </c>
      <c r="G103" s="73">
        <v>1</v>
      </c>
      <c r="H103" s="52">
        <v>20436699</v>
      </c>
      <c r="I103" s="34">
        <v>14974</v>
      </c>
    </row>
    <row r="104" spans="2:9" ht="15.75">
      <c r="B104" s="29" t="s">
        <v>59</v>
      </c>
      <c r="C104" s="29" t="s">
        <v>60</v>
      </c>
      <c r="D104" s="22">
        <v>42796</v>
      </c>
      <c r="E104" s="23" t="s">
        <v>61</v>
      </c>
      <c r="F104" s="24"/>
      <c r="G104" s="17">
        <v>1</v>
      </c>
      <c r="H104" s="18">
        <v>20084313</v>
      </c>
      <c r="I104" s="18">
        <v>15355</v>
      </c>
    </row>
    <row r="105" spans="2:9" ht="15.75">
      <c r="B105" s="21" t="s">
        <v>382</v>
      </c>
      <c r="C105" s="21" t="s">
        <v>383</v>
      </c>
      <c r="D105" s="22">
        <v>42852</v>
      </c>
      <c r="E105" s="23" t="s">
        <v>36</v>
      </c>
      <c r="F105" s="24">
        <v>35</v>
      </c>
      <c r="G105" s="17">
        <v>1</v>
      </c>
      <c r="H105" s="18">
        <v>20083226</v>
      </c>
      <c r="I105" s="18">
        <v>14661</v>
      </c>
    </row>
    <row r="106" spans="2:9" ht="15.75">
      <c r="B106" s="29" t="s">
        <v>256</v>
      </c>
      <c r="C106" s="29" t="s">
        <v>256</v>
      </c>
      <c r="D106" s="22">
        <v>42796</v>
      </c>
      <c r="E106" s="23" t="s">
        <v>16</v>
      </c>
      <c r="F106" s="24">
        <v>48</v>
      </c>
      <c r="G106" s="17"/>
      <c r="H106" s="18">
        <v>19588500</v>
      </c>
      <c r="I106" s="18">
        <v>13594</v>
      </c>
    </row>
    <row r="107" spans="2:9" ht="15.75">
      <c r="B107" s="25" t="s">
        <v>124</v>
      </c>
      <c r="C107" s="25" t="s">
        <v>125</v>
      </c>
      <c r="D107" s="14">
        <v>42957</v>
      </c>
      <c r="E107" s="25" t="s">
        <v>31</v>
      </c>
      <c r="F107" s="33">
        <v>38</v>
      </c>
      <c r="G107" s="17">
        <v>1</v>
      </c>
      <c r="H107" s="52">
        <v>19439946</v>
      </c>
      <c r="I107" s="52">
        <v>14230</v>
      </c>
    </row>
    <row r="108" spans="2:9" ht="15.75">
      <c r="B108" s="45" t="s">
        <v>282</v>
      </c>
      <c r="C108" s="45" t="s">
        <v>283</v>
      </c>
      <c r="D108" s="46">
        <v>42768</v>
      </c>
      <c r="E108" s="45" t="s">
        <v>28</v>
      </c>
      <c r="F108" s="32">
        <v>33</v>
      </c>
      <c r="G108" s="17">
        <v>1</v>
      </c>
      <c r="H108" s="18">
        <v>18643656</v>
      </c>
      <c r="I108" s="18">
        <v>13158</v>
      </c>
    </row>
    <row r="109" spans="2:9" ht="15.75">
      <c r="B109" s="31" t="s">
        <v>384</v>
      </c>
      <c r="C109" s="31" t="s">
        <v>385</v>
      </c>
      <c r="D109" s="22">
        <v>42621</v>
      </c>
      <c r="E109" s="31" t="s">
        <v>31</v>
      </c>
      <c r="F109" s="73">
        <v>60</v>
      </c>
      <c r="G109" s="73">
        <v>1</v>
      </c>
      <c r="H109" s="52">
        <v>18097177</v>
      </c>
      <c r="I109" s="52">
        <v>13999</v>
      </c>
    </row>
    <row r="110" spans="2:9" ht="15.75">
      <c r="B110" s="53" t="s">
        <v>162</v>
      </c>
      <c r="C110" s="53" t="s">
        <v>163</v>
      </c>
      <c r="D110" s="50">
        <v>42887</v>
      </c>
      <c r="E110" s="23" t="s">
        <v>16</v>
      </c>
      <c r="F110" s="24">
        <v>26</v>
      </c>
      <c r="G110" s="55">
        <v>1</v>
      </c>
      <c r="H110" s="47">
        <v>17755345</v>
      </c>
      <c r="I110" s="47">
        <v>13845</v>
      </c>
    </row>
    <row r="111" spans="2:9" ht="15.75">
      <c r="B111" s="21" t="s">
        <v>189</v>
      </c>
      <c r="C111" s="21" t="s">
        <v>190</v>
      </c>
      <c r="D111" s="22">
        <v>42803</v>
      </c>
      <c r="E111" s="23" t="s">
        <v>31</v>
      </c>
      <c r="F111" s="24">
        <v>48</v>
      </c>
      <c r="G111" s="17">
        <v>1</v>
      </c>
      <c r="H111" s="18">
        <v>17585450</v>
      </c>
      <c r="I111" s="18">
        <v>12972</v>
      </c>
    </row>
    <row r="112" spans="2:9" ht="15.75">
      <c r="B112" s="25" t="s">
        <v>64</v>
      </c>
      <c r="C112" s="25" t="s">
        <v>65</v>
      </c>
      <c r="D112" s="14">
        <v>42985</v>
      </c>
      <c r="E112" s="15" t="s">
        <v>31</v>
      </c>
      <c r="F112" s="16">
        <v>36</v>
      </c>
      <c r="G112" s="17">
        <v>1</v>
      </c>
      <c r="H112" s="18">
        <v>17161417</v>
      </c>
      <c r="I112" s="18">
        <v>12326</v>
      </c>
    </row>
    <row r="113" spans="2:9" ht="15.75">
      <c r="B113" s="29" t="s">
        <v>386</v>
      </c>
      <c r="C113" s="29" t="s">
        <v>387</v>
      </c>
      <c r="D113" s="22">
        <v>42691</v>
      </c>
      <c r="E113" s="23" t="s">
        <v>28</v>
      </c>
      <c r="F113" s="24"/>
      <c r="G113" s="17">
        <v>1</v>
      </c>
      <c r="H113" s="34">
        <v>16642820</v>
      </c>
      <c r="I113" s="34">
        <v>11424</v>
      </c>
    </row>
    <row r="114" spans="2:9" ht="15.75">
      <c r="B114" s="25" t="s">
        <v>109</v>
      </c>
      <c r="C114" s="25" t="s">
        <v>110</v>
      </c>
      <c r="D114" s="14">
        <v>42971</v>
      </c>
      <c r="E114" s="25" t="s">
        <v>99</v>
      </c>
      <c r="F114" s="16"/>
      <c r="G114" s="17">
        <v>1</v>
      </c>
      <c r="H114" s="18">
        <v>15916774</v>
      </c>
      <c r="I114" s="18">
        <v>11348</v>
      </c>
    </row>
    <row r="115" spans="2:9" ht="15.75">
      <c r="B115" s="31" t="s">
        <v>388</v>
      </c>
      <c r="C115" s="31" t="s">
        <v>389</v>
      </c>
      <c r="D115" s="22">
        <v>42698</v>
      </c>
      <c r="E115" s="31" t="s">
        <v>31</v>
      </c>
      <c r="F115" s="32">
        <v>31</v>
      </c>
      <c r="G115" s="17">
        <v>1</v>
      </c>
      <c r="H115" s="34">
        <v>15460145</v>
      </c>
      <c r="I115" s="34">
        <v>10984</v>
      </c>
    </row>
    <row r="116" spans="2:9" ht="15.75">
      <c r="B116" s="25" t="s">
        <v>56</v>
      </c>
      <c r="C116" s="25" t="s">
        <v>57</v>
      </c>
      <c r="D116" s="14">
        <v>42985</v>
      </c>
      <c r="E116" s="15" t="s">
        <v>28</v>
      </c>
      <c r="F116" s="16">
        <v>33</v>
      </c>
      <c r="G116" s="17">
        <v>1</v>
      </c>
      <c r="H116" s="18">
        <v>15099125</v>
      </c>
      <c r="I116" s="18">
        <v>10753</v>
      </c>
    </row>
    <row r="117" spans="2:9" ht="15.75">
      <c r="B117" s="31" t="s">
        <v>390</v>
      </c>
      <c r="C117" s="31" t="s">
        <v>391</v>
      </c>
      <c r="D117" s="22">
        <v>42712</v>
      </c>
      <c r="E117" s="31" t="s">
        <v>16</v>
      </c>
      <c r="F117" s="32">
        <v>22</v>
      </c>
      <c r="G117" s="17">
        <v>1</v>
      </c>
      <c r="H117" s="18">
        <v>14938430</v>
      </c>
      <c r="I117" s="18">
        <v>10521</v>
      </c>
    </row>
    <row r="118" spans="2:9" ht="15.75">
      <c r="B118" s="21" t="s">
        <v>37</v>
      </c>
      <c r="C118" s="27" t="s">
        <v>38</v>
      </c>
      <c r="D118" s="22">
        <v>42999</v>
      </c>
      <c r="E118" s="23" t="s">
        <v>28</v>
      </c>
      <c r="F118" s="24">
        <v>26</v>
      </c>
      <c r="G118" s="17">
        <v>1</v>
      </c>
      <c r="H118" s="18">
        <v>14677405</v>
      </c>
      <c r="I118" s="18">
        <v>10621</v>
      </c>
    </row>
    <row r="119" spans="2:9" ht="15.75">
      <c r="B119" s="84" t="s">
        <v>392</v>
      </c>
      <c r="C119" s="21" t="s">
        <v>393</v>
      </c>
      <c r="D119" s="22">
        <v>42621</v>
      </c>
      <c r="E119" s="31" t="s">
        <v>36</v>
      </c>
      <c r="F119" s="32">
        <v>23</v>
      </c>
      <c r="G119" s="73">
        <v>1</v>
      </c>
      <c r="H119" s="52">
        <v>14546589</v>
      </c>
      <c r="I119" s="52">
        <v>11252</v>
      </c>
    </row>
    <row r="120" spans="2:9" ht="15.75">
      <c r="B120" s="25" t="s">
        <v>104</v>
      </c>
      <c r="C120" s="25" t="s">
        <v>105</v>
      </c>
      <c r="D120" s="14">
        <v>42985</v>
      </c>
      <c r="E120" s="15" t="s">
        <v>99</v>
      </c>
      <c r="F120" s="25"/>
      <c r="G120" s="17">
        <v>1</v>
      </c>
      <c r="H120" s="18">
        <v>14258142</v>
      </c>
      <c r="I120" s="18">
        <v>9883</v>
      </c>
    </row>
    <row r="121" spans="2:9" ht="15.75">
      <c r="B121" s="21" t="s">
        <v>150</v>
      </c>
      <c r="C121" s="21" t="s">
        <v>151</v>
      </c>
      <c r="D121" s="22">
        <v>42908</v>
      </c>
      <c r="E121" s="23" t="s">
        <v>19</v>
      </c>
      <c r="F121" s="24"/>
      <c r="G121" s="73">
        <v>1</v>
      </c>
      <c r="H121" s="18">
        <v>14175950</v>
      </c>
      <c r="I121" s="18">
        <v>9755</v>
      </c>
    </row>
    <row r="122" spans="2:9" ht="15.75">
      <c r="B122" s="29" t="s">
        <v>231</v>
      </c>
      <c r="C122" s="29" t="s">
        <v>231</v>
      </c>
      <c r="D122" s="22">
        <v>42831</v>
      </c>
      <c r="E122" s="23" t="s">
        <v>36</v>
      </c>
      <c r="F122" s="24"/>
      <c r="G122" s="17">
        <v>1</v>
      </c>
      <c r="H122" s="18">
        <v>14076839</v>
      </c>
      <c r="I122" s="18">
        <v>10293</v>
      </c>
    </row>
    <row r="123" spans="2:9" ht="15.75">
      <c r="B123" s="45" t="s">
        <v>277</v>
      </c>
      <c r="C123" s="45" t="s">
        <v>277</v>
      </c>
      <c r="D123" s="22">
        <v>42775</v>
      </c>
      <c r="E123" s="45" t="s">
        <v>61</v>
      </c>
      <c r="F123" s="32"/>
      <c r="G123" s="17">
        <v>1</v>
      </c>
      <c r="H123" s="18">
        <v>14040522</v>
      </c>
      <c r="I123" s="18">
        <v>10323</v>
      </c>
    </row>
    <row r="124" spans="2:9" ht="15.75">
      <c r="B124" s="25" t="s">
        <v>34</v>
      </c>
      <c r="C124" s="25" t="s">
        <v>35</v>
      </c>
      <c r="D124" s="14">
        <v>42985</v>
      </c>
      <c r="E124" s="15" t="s">
        <v>36</v>
      </c>
      <c r="F124" s="16">
        <v>40</v>
      </c>
      <c r="G124" s="17">
        <v>1</v>
      </c>
      <c r="H124" s="18">
        <v>13536146</v>
      </c>
      <c r="I124" s="18">
        <v>9971</v>
      </c>
    </row>
    <row r="125" spans="2:9" ht="15.75">
      <c r="B125" s="45" t="s">
        <v>284</v>
      </c>
      <c r="C125" s="45" t="s">
        <v>285</v>
      </c>
      <c r="D125" s="46">
        <v>42768</v>
      </c>
      <c r="E125" s="45" t="s">
        <v>19</v>
      </c>
      <c r="F125" s="32"/>
      <c r="G125" s="17">
        <v>1</v>
      </c>
      <c r="H125" s="18">
        <v>13037135</v>
      </c>
      <c r="I125" s="18">
        <v>8582</v>
      </c>
    </row>
    <row r="126" spans="2:9" ht="15.75">
      <c r="B126" s="21" t="s">
        <v>394</v>
      </c>
      <c r="C126" s="21" t="s">
        <v>395</v>
      </c>
      <c r="D126" s="22">
        <v>42684</v>
      </c>
      <c r="E126" s="23" t="s">
        <v>28</v>
      </c>
      <c r="F126" s="32"/>
      <c r="G126" s="17">
        <v>1</v>
      </c>
      <c r="H126" s="34">
        <v>12904235</v>
      </c>
      <c r="I126" s="34">
        <v>10221</v>
      </c>
    </row>
    <row r="127" spans="2:9" ht="15.75">
      <c r="B127" s="31" t="s">
        <v>396</v>
      </c>
      <c r="C127" s="31" t="s">
        <v>397</v>
      </c>
      <c r="D127" s="22">
        <v>42719</v>
      </c>
      <c r="E127" s="31" t="s">
        <v>99</v>
      </c>
      <c r="F127" s="32">
        <v>23</v>
      </c>
      <c r="G127" s="17">
        <v>1</v>
      </c>
      <c r="H127" s="18">
        <v>12142705</v>
      </c>
      <c r="I127" s="26">
        <v>9380</v>
      </c>
    </row>
    <row r="128" spans="2:9" ht="15.75">
      <c r="B128" s="54">
        <v>1945</v>
      </c>
      <c r="C128" s="54">
        <v>1945</v>
      </c>
      <c r="D128" s="22">
        <v>42845</v>
      </c>
      <c r="E128" s="23" t="s">
        <v>178</v>
      </c>
      <c r="F128" s="24">
        <v>29</v>
      </c>
      <c r="G128" s="17">
        <v>1</v>
      </c>
      <c r="H128" s="18">
        <v>11737512</v>
      </c>
      <c r="I128" s="18">
        <v>9633</v>
      </c>
    </row>
    <row r="129" spans="2:9" ht="15.75">
      <c r="B129" s="21" t="s">
        <v>398</v>
      </c>
      <c r="C129" s="21" t="s">
        <v>399</v>
      </c>
      <c r="D129" s="22">
        <v>42691</v>
      </c>
      <c r="E129" s="23" t="s">
        <v>69</v>
      </c>
      <c r="F129" s="24">
        <v>30</v>
      </c>
      <c r="G129" s="17">
        <v>1</v>
      </c>
      <c r="H129" s="34">
        <v>11606695</v>
      </c>
      <c r="I129" s="34">
        <v>8111</v>
      </c>
    </row>
    <row r="130" spans="2:9" ht="15.75">
      <c r="B130" s="21" t="s">
        <v>177</v>
      </c>
      <c r="C130" s="21" t="s">
        <v>177</v>
      </c>
      <c r="D130" s="22">
        <v>42845</v>
      </c>
      <c r="E130" s="23" t="s">
        <v>31</v>
      </c>
      <c r="F130" s="24">
        <v>22</v>
      </c>
      <c r="G130" s="17">
        <v>1</v>
      </c>
      <c r="H130" s="18">
        <v>11605215</v>
      </c>
      <c r="I130" s="18">
        <v>7789</v>
      </c>
    </row>
    <row r="131" spans="2:9" ht="15.75">
      <c r="B131" s="21" t="s">
        <v>144</v>
      </c>
      <c r="C131" s="21" t="s">
        <v>145</v>
      </c>
      <c r="D131" s="22">
        <v>42922</v>
      </c>
      <c r="E131" s="23" t="s">
        <v>36</v>
      </c>
      <c r="F131" s="24">
        <v>38</v>
      </c>
      <c r="G131" s="17">
        <v>1</v>
      </c>
      <c r="H131" s="85">
        <v>11595904</v>
      </c>
      <c r="I131" s="86">
        <v>8194</v>
      </c>
    </row>
    <row r="132" spans="2:9" ht="15.75">
      <c r="B132" s="29" t="s">
        <v>400</v>
      </c>
      <c r="C132" s="29" t="s">
        <v>401</v>
      </c>
      <c r="D132" s="22">
        <v>42754</v>
      </c>
      <c r="E132" s="57" t="s">
        <v>16</v>
      </c>
      <c r="F132" s="32">
        <v>21</v>
      </c>
      <c r="G132" s="17">
        <v>1</v>
      </c>
      <c r="H132" s="18">
        <v>11158180</v>
      </c>
      <c r="I132" s="18">
        <v>7686</v>
      </c>
    </row>
    <row r="133" spans="2:9" ht="15.75">
      <c r="B133" s="29" t="s">
        <v>261</v>
      </c>
      <c r="C133" s="29" t="s">
        <v>262</v>
      </c>
      <c r="D133" s="22">
        <v>42789</v>
      </c>
      <c r="E133" s="23" t="s">
        <v>16</v>
      </c>
      <c r="F133" s="24">
        <v>26</v>
      </c>
      <c r="G133" s="17">
        <v>1</v>
      </c>
      <c r="H133" s="18">
        <v>10994877</v>
      </c>
      <c r="I133" s="18">
        <v>7640</v>
      </c>
    </row>
    <row r="134" spans="2:9" ht="15.75">
      <c r="B134" s="45" t="s">
        <v>246</v>
      </c>
      <c r="C134" s="45" t="s">
        <v>247</v>
      </c>
      <c r="D134" s="46">
        <v>42810</v>
      </c>
      <c r="E134" s="45" t="s">
        <v>36</v>
      </c>
      <c r="F134" s="32">
        <v>25</v>
      </c>
      <c r="G134" s="17">
        <v>1</v>
      </c>
      <c r="H134" s="18">
        <v>10782754</v>
      </c>
      <c r="I134" s="18">
        <v>7560</v>
      </c>
    </row>
    <row r="135" spans="2:9" ht="15.75">
      <c r="B135" s="21" t="s">
        <v>32</v>
      </c>
      <c r="C135" s="21" t="s">
        <v>33</v>
      </c>
      <c r="D135" s="22">
        <v>43006</v>
      </c>
      <c r="E135" s="23" t="s">
        <v>19</v>
      </c>
      <c r="F135" s="24"/>
      <c r="G135" s="17">
        <v>1</v>
      </c>
      <c r="H135" s="18">
        <v>10624493</v>
      </c>
      <c r="I135" s="18">
        <v>7938</v>
      </c>
    </row>
    <row r="136" spans="2:9" ht="15.75">
      <c r="B136" s="31" t="s">
        <v>402</v>
      </c>
      <c r="C136" s="31" t="s">
        <v>403</v>
      </c>
      <c r="D136" s="22">
        <v>42628</v>
      </c>
      <c r="E136" s="31" t="s">
        <v>31</v>
      </c>
      <c r="F136" s="73">
        <v>33</v>
      </c>
      <c r="G136" s="73">
        <v>1</v>
      </c>
      <c r="H136" s="34">
        <v>10505476</v>
      </c>
      <c r="I136" s="52">
        <v>7521</v>
      </c>
    </row>
    <row r="137" spans="2:9" ht="15.75">
      <c r="B137" s="21" t="s">
        <v>86</v>
      </c>
      <c r="C137" s="21" t="s">
        <v>87</v>
      </c>
      <c r="D137" s="22">
        <v>42943</v>
      </c>
      <c r="E137" s="23" t="s">
        <v>31</v>
      </c>
      <c r="F137" s="24">
        <v>48</v>
      </c>
      <c r="G137" s="17">
        <v>0</v>
      </c>
      <c r="H137" s="34">
        <v>10408784</v>
      </c>
      <c r="I137" s="44">
        <v>8341</v>
      </c>
    </row>
    <row r="138" spans="2:9" ht="15.75">
      <c r="B138" s="31" t="s">
        <v>404</v>
      </c>
      <c r="C138" s="31" t="s">
        <v>404</v>
      </c>
      <c r="D138" s="22">
        <v>42705</v>
      </c>
      <c r="E138" s="31" t="s">
        <v>405</v>
      </c>
      <c r="F138" s="32"/>
      <c r="G138" s="17">
        <v>1</v>
      </c>
      <c r="H138" s="87">
        <v>9563885</v>
      </c>
      <c r="I138" s="87">
        <v>8248</v>
      </c>
    </row>
    <row r="139" spans="2:9" ht="15.75">
      <c r="B139" s="31" t="s">
        <v>406</v>
      </c>
      <c r="C139" s="31" t="s">
        <v>407</v>
      </c>
      <c r="D139" s="22">
        <v>42642</v>
      </c>
      <c r="E139" s="23" t="s">
        <v>99</v>
      </c>
      <c r="F139" s="32"/>
      <c r="G139" s="73">
        <v>1</v>
      </c>
      <c r="H139" s="34">
        <v>9317125</v>
      </c>
      <c r="I139" s="34">
        <v>6755</v>
      </c>
    </row>
    <row r="140" spans="2:9" ht="15.75">
      <c r="B140" s="45" t="s">
        <v>273</v>
      </c>
      <c r="C140" s="45" t="s">
        <v>274</v>
      </c>
      <c r="D140" s="46">
        <v>42782</v>
      </c>
      <c r="E140" s="45" t="s">
        <v>99</v>
      </c>
      <c r="F140" s="32"/>
      <c r="G140" s="17">
        <v>1</v>
      </c>
      <c r="H140" s="18">
        <v>9043078</v>
      </c>
      <c r="I140" s="18">
        <v>6772</v>
      </c>
    </row>
    <row r="141" spans="2:9" ht="15.75">
      <c r="B141" s="21" t="s">
        <v>100</v>
      </c>
      <c r="C141" s="21" t="s">
        <v>101</v>
      </c>
      <c r="D141" s="22">
        <v>42999</v>
      </c>
      <c r="E141" s="23" t="s">
        <v>99</v>
      </c>
      <c r="F141" s="24"/>
      <c r="G141" s="17">
        <v>1</v>
      </c>
      <c r="H141" s="18">
        <v>8024240</v>
      </c>
      <c r="I141" s="18">
        <v>5600</v>
      </c>
    </row>
    <row r="142" spans="2:9" ht="15.75">
      <c r="B142" s="21" t="s">
        <v>408</v>
      </c>
      <c r="C142" s="21" t="s">
        <v>408</v>
      </c>
      <c r="D142" s="22">
        <v>42684</v>
      </c>
      <c r="E142" s="23" t="s">
        <v>47</v>
      </c>
      <c r="F142" s="24">
        <v>22</v>
      </c>
      <c r="G142" s="73">
        <v>1</v>
      </c>
      <c r="H142" s="34">
        <v>8012515</v>
      </c>
      <c r="I142" s="34">
        <v>5992</v>
      </c>
    </row>
    <row r="143" spans="2:9" ht="15.75">
      <c r="B143" s="84" t="s">
        <v>409</v>
      </c>
      <c r="C143" s="21" t="s">
        <v>410</v>
      </c>
      <c r="D143" s="22">
        <v>42649</v>
      </c>
      <c r="E143" s="23" t="s">
        <v>28</v>
      </c>
      <c r="F143" s="32"/>
      <c r="G143" s="73">
        <v>1</v>
      </c>
      <c r="H143" s="34">
        <v>7966080</v>
      </c>
      <c r="I143" s="34">
        <v>8405</v>
      </c>
    </row>
    <row r="144" spans="2:9" ht="15.75">
      <c r="B144" s="45" t="s">
        <v>267</v>
      </c>
      <c r="C144" s="45" t="s">
        <v>268</v>
      </c>
      <c r="D144" s="46">
        <v>42782</v>
      </c>
      <c r="E144" s="45" t="s">
        <v>19</v>
      </c>
      <c r="F144" s="32"/>
      <c r="G144" s="17">
        <v>1</v>
      </c>
      <c r="H144" s="18">
        <v>7960335</v>
      </c>
      <c r="I144" s="18">
        <v>5368</v>
      </c>
    </row>
    <row r="145" spans="2:9" ht="15.75">
      <c r="B145" s="29" t="s">
        <v>263</v>
      </c>
      <c r="C145" s="29" t="s">
        <v>263</v>
      </c>
      <c r="D145" s="22">
        <v>42789</v>
      </c>
      <c r="E145" s="23" t="s">
        <v>264</v>
      </c>
      <c r="F145" s="24"/>
      <c r="G145" s="17">
        <v>1</v>
      </c>
      <c r="H145" s="18">
        <v>7740860</v>
      </c>
      <c r="I145" s="18">
        <v>5292</v>
      </c>
    </row>
    <row r="146" spans="2:9" ht="15.75">
      <c r="B146" s="84" t="s">
        <v>411</v>
      </c>
      <c r="C146" s="21" t="s">
        <v>412</v>
      </c>
      <c r="D146" s="22">
        <v>42607</v>
      </c>
      <c r="E146" s="31" t="s">
        <v>99</v>
      </c>
      <c r="F146" s="32"/>
      <c r="G146" s="73">
        <v>1</v>
      </c>
      <c r="H146" s="88">
        <v>7598240</v>
      </c>
      <c r="I146" s="88">
        <v>5473</v>
      </c>
    </row>
    <row r="147" spans="2:9" ht="15.75">
      <c r="B147" s="25" t="s">
        <v>126</v>
      </c>
      <c r="C147" s="25" t="s">
        <v>127</v>
      </c>
      <c r="D147" s="14">
        <v>42957</v>
      </c>
      <c r="E147" s="15" t="s">
        <v>99</v>
      </c>
      <c r="F147" s="25"/>
      <c r="G147" s="17">
        <v>1</v>
      </c>
      <c r="H147" s="18">
        <v>7433253</v>
      </c>
      <c r="I147" s="18">
        <v>5564</v>
      </c>
    </row>
    <row r="148" spans="2:9" ht="15.75">
      <c r="B148" s="29" t="s">
        <v>179</v>
      </c>
      <c r="C148" s="29" t="s">
        <v>180</v>
      </c>
      <c r="D148" s="22">
        <v>42740</v>
      </c>
      <c r="E148" s="23" t="s">
        <v>69</v>
      </c>
      <c r="F148" s="24">
        <v>32</v>
      </c>
      <c r="G148" s="17">
        <v>1</v>
      </c>
      <c r="H148" s="18">
        <v>7387009</v>
      </c>
      <c r="I148" s="18">
        <v>5300</v>
      </c>
    </row>
    <row r="149" spans="2:9" ht="15.75">
      <c r="B149" s="21" t="s">
        <v>207</v>
      </c>
      <c r="C149" s="21" t="s">
        <v>208</v>
      </c>
      <c r="D149" s="22">
        <v>42887</v>
      </c>
      <c r="E149" s="23" t="s">
        <v>99</v>
      </c>
      <c r="F149" s="24"/>
      <c r="G149" s="17">
        <v>1</v>
      </c>
      <c r="H149" s="85">
        <v>7320430</v>
      </c>
      <c r="I149" s="85">
        <v>5008</v>
      </c>
    </row>
    <row r="150" spans="2:9" ht="15.75">
      <c r="B150" s="29" t="s">
        <v>289</v>
      </c>
      <c r="C150" s="29" t="s">
        <v>290</v>
      </c>
      <c r="D150" s="46">
        <v>42747</v>
      </c>
      <c r="E150" s="23" t="s">
        <v>31</v>
      </c>
      <c r="F150" s="24">
        <v>50</v>
      </c>
      <c r="G150" s="17">
        <v>1</v>
      </c>
      <c r="H150" s="18">
        <v>7320197</v>
      </c>
      <c r="I150" s="18">
        <v>5710</v>
      </c>
    </row>
    <row r="151" spans="2:9" ht="15.75">
      <c r="B151" s="29" t="s">
        <v>238</v>
      </c>
      <c r="C151" s="29" t="s">
        <v>239</v>
      </c>
      <c r="D151" s="22">
        <v>42824</v>
      </c>
      <c r="E151" s="23" t="s">
        <v>28</v>
      </c>
      <c r="F151" s="24">
        <v>30</v>
      </c>
      <c r="G151" s="17">
        <v>1</v>
      </c>
      <c r="H151" s="18">
        <v>7161718</v>
      </c>
      <c r="I151" s="18">
        <v>5060</v>
      </c>
    </row>
    <row r="152" spans="2:9" ht="15.75">
      <c r="B152" s="89" t="s">
        <v>413</v>
      </c>
      <c r="C152" s="21" t="s">
        <v>414</v>
      </c>
      <c r="D152" s="46">
        <v>42677</v>
      </c>
      <c r="E152" s="23" t="s">
        <v>415</v>
      </c>
      <c r="F152" s="32">
        <v>27</v>
      </c>
      <c r="G152" s="17">
        <v>1</v>
      </c>
      <c r="H152" s="18">
        <v>7123690</v>
      </c>
      <c r="I152" s="34">
        <v>5361</v>
      </c>
    </row>
    <row r="153" spans="2:9" ht="15.75">
      <c r="B153" s="21" t="s">
        <v>82</v>
      </c>
      <c r="C153" s="21" t="s">
        <v>83</v>
      </c>
      <c r="D153" s="22">
        <v>42915</v>
      </c>
      <c r="E153" s="23" t="s">
        <v>69</v>
      </c>
      <c r="F153" s="24">
        <v>4</v>
      </c>
      <c r="G153" s="17">
        <v>1</v>
      </c>
      <c r="H153" s="18">
        <v>6986325</v>
      </c>
      <c r="I153" s="18">
        <v>4732</v>
      </c>
    </row>
    <row r="154" spans="2:9" ht="15.75">
      <c r="B154" s="84" t="s">
        <v>296</v>
      </c>
      <c r="C154" s="84" t="s">
        <v>296</v>
      </c>
      <c r="D154" s="22">
        <v>42642</v>
      </c>
      <c r="E154" s="31" t="s">
        <v>31</v>
      </c>
      <c r="F154" s="32">
        <v>31</v>
      </c>
      <c r="G154" s="73">
        <v>1</v>
      </c>
      <c r="H154" s="34">
        <v>6815731</v>
      </c>
      <c r="I154" s="52">
        <v>5634</v>
      </c>
    </row>
    <row r="155" spans="2:9" ht="15.75">
      <c r="B155" s="21" t="s">
        <v>210</v>
      </c>
      <c r="C155" s="21" t="s">
        <v>211</v>
      </c>
      <c r="D155" s="22">
        <v>42866</v>
      </c>
      <c r="E155" s="23" t="s">
        <v>36</v>
      </c>
      <c r="F155" s="24">
        <v>28</v>
      </c>
      <c r="G155" s="17">
        <v>1</v>
      </c>
      <c r="H155" s="18">
        <v>6475625</v>
      </c>
      <c r="I155" s="18">
        <v>5101</v>
      </c>
    </row>
    <row r="156" spans="2:9" ht="15.75">
      <c r="B156" s="21" t="s">
        <v>90</v>
      </c>
      <c r="C156" s="21" t="s">
        <v>91</v>
      </c>
      <c r="D156" s="22">
        <v>42838</v>
      </c>
      <c r="E156" s="23" t="s">
        <v>69</v>
      </c>
      <c r="F156" s="24">
        <v>37</v>
      </c>
      <c r="G156" s="17">
        <v>1</v>
      </c>
      <c r="H156" s="18">
        <v>5763965</v>
      </c>
      <c r="I156" s="18">
        <v>4417</v>
      </c>
    </row>
    <row r="157" spans="2:9" ht="15.75">
      <c r="B157" s="29" t="s">
        <v>416</v>
      </c>
      <c r="C157" s="29" t="s">
        <v>417</v>
      </c>
      <c r="D157" s="22">
        <v>42740</v>
      </c>
      <c r="E157" s="23" t="s">
        <v>418</v>
      </c>
      <c r="F157" s="24">
        <v>20</v>
      </c>
      <c r="G157" s="17">
        <v>1</v>
      </c>
      <c r="H157" s="90">
        <v>5761400</v>
      </c>
      <c r="I157" s="86">
        <v>4801</v>
      </c>
    </row>
    <row r="158" spans="2:9" ht="15.75">
      <c r="B158" s="21" t="s">
        <v>205</v>
      </c>
      <c r="C158" s="21" t="s">
        <v>206</v>
      </c>
      <c r="D158" s="22">
        <v>42894</v>
      </c>
      <c r="E158" s="23" t="s">
        <v>47</v>
      </c>
      <c r="F158" s="24">
        <v>22</v>
      </c>
      <c r="G158" s="17">
        <v>1</v>
      </c>
      <c r="H158" s="18">
        <v>5736701</v>
      </c>
      <c r="I158" s="18">
        <v>3934</v>
      </c>
    </row>
    <row r="159" spans="2:9" ht="15.75">
      <c r="B159" s="21" t="s">
        <v>45</v>
      </c>
      <c r="C159" s="21" t="s">
        <v>46</v>
      </c>
      <c r="D159" s="22">
        <v>43006</v>
      </c>
      <c r="E159" s="23" t="s">
        <v>47</v>
      </c>
      <c r="F159" s="24">
        <v>16</v>
      </c>
      <c r="G159" s="17">
        <v>1</v>
      </c>
      <c r="H159" s="18">
        <v>5599049</v>
      </c>
      <c r="I159" s="18">
        <v>3706</v>
      </c>
    </row>
    <row r="160" spans="2:9" ht="15.75">
      <c r="B160" s="25" t="s">
        <v>120</v>
      </c>
      <c r="C160" s="25" t="s">
        <v>121</v>
      </c>
      <c r="D160" s="14">
        <v>42964</v>
      </c>
      <c r="E160" s="25" t="s">
        <v>99</v>
      </c>
      <c r="F160" s="25"/>
      <c r="G160" s="17">
        <v>1</v>
      </c>
      <c r="H160" s="18">
        <v>5361898</v>
      </c>
      <c r="I160" s="44">
        <v>4217</v>
      </c>
    </row>
    <row r="161" spans="2:9" ht="15.75">
      <c r="B161" s="21" t="s">
        <v>167</v>
      </c>
      <c r="C161" s="21" t="s">
        <v>168</v>
      </c>
      <c r="D161" s="22">
        <v>42866</v>
      </c>
      <c r="E161" s="23" t="s">
        <v>31</v>
      </c>
      <c r="F161" s="24">
        <v>39</v>
      </c>
      <c r="G161" s="17">
        <v>1</v>
      </c>
      <c r="H161" s="18">
        <v>4778022</v>
      </c>
      <c r="I161" s="18">
        <v>3625</v>
      </c>
    </row>
    <row r="162" spans="2:9" ht="15.75">
      <c r="B162" s="31" t="s">
        <v>419</v>
      </c>
      <c r="C162" s="31" t="s">
        <v>419</v>
      </c>
      <c r="D162" s="22">
        <v>42635</v>
      </c>
      <c r="E162" s="23" t="s">
        <v>99</v>
      </c>
      <c r="F162" s="32"/>
      <c r="G162" s="73">
        <v>1</v>
      </c>
      <c r="H162" s="91">
        <v>4655617</v>
      </c>
      <c r="I162" s="88">
        <v>4815</v>
      </c>
    </row>
    <row r="163" spans="2:9" ht="15.75">
      <c r="B163" s="21" t="s">
        <v>160</v>
      </c>
      <c r="C163" s="21" t="s">
        <v>161</v>
      </c>
      <c r="D163" s="22">
        <v>42894</v>
      </c>
      <c r="E163" s="23" t="s">
        <v>16</v>
      </c>
      <c r="F163" s="24">
        <v>41</v>
      </c>
      <c r="G163" s="17">
        <v>1</v>
      </c>
      <c r="H163" s="18">
        <v>4636600</v>
      </c>
      <c r="I163" s="18">
        <v>3419</v>
      </c>
    </row>
    <row r="164" spans="2:9" ht="15.75">
      <c r="B164" s="29" t="s">
        <v>252</v>
      </c>
      <c r="C164" s="29" t="s">
        <v>253</v>
      </c>
      <c r="D164" s="22">
        <v>42803</v>
      </c>
      <c r="E164" s="23" t="s">
        <v>99</v>
      </c>
      <c r="F164" s="24"/>
      <c r="G164" s="17">
        <v>1</v>
      </c>
      <c r="H164" s="18">
        <v>4591365</v>
      </c>
      <c r="I164" s="18">
        <v>3556</v>
      </c>
    </row>
    <row r="165" spans="2:9" ht="16.5">
      <c r="B165" s="45" t="s">
        <v>250</v>
      </c>
      <c r="C165" s="45" t="s">
        <v>251</v>
      </c>
      <c r="D165" s="22">
        <v>42803</v>
      </c>
      <c r="E165" s="45" t="s">
        <v>43</v>
      </c>
      <c r="F165" s="32"/>
      <c r="G165" s="17">
        <v>1</v>
      </c>
      <c r="H165" s="49">
        <v>4578070</v>
      </c>
      <c r="I165" s="49">
        <v>2971</v>
      </c>
    </row>
    <row r="166" spans="2:9" ht="15.75">
      <c r="B166" s="31" t="s">
        <v>312</v>
      </c>
      <c r="C166" s="31" t="s">
        <v>313</v>
      </c>
      <c r="D166" s="22">
        <v>42726</v>
      </c>
      <c r="E166" s="31" t="s">
        <v>28</v>
      </c>
      <c r="F166" s="32"/>
      <c r="G166" s="17">
        <v>0</v>
      </c>
      <c r="H166" s="18">
        <v>4517462</v>
      </c>
      <c r="I166" s="18">
        <v>3671</v>
      </c>
    </row>
    <row r="167" spans="2:9" ht="15.75">
      <c r="B167" s="21" t="s">
        <v>226</v>
      </c>
      <c r="C167" s="21" t="s">
        <v>227</v>
      </c>
      <c r="D167" s="22">
        <v>42838</v>
      </c>
      <c r="E167" s="23" t="s">
        <v>61</v>
      </c>
      <c r="F167" s="24"/>
      <c r="G167" s="17">
        <v>1</v>
      </c>
      <c r="H167" s="18">
        <v>4493528</v>
      </c>
      <c r="I167" s="18">
        <v>3184</v>
      </c>
    </row>
    <row r="168" spans="2:9" ht="15.75">
      <c r="B168" s="25" t="s">
        <v>117</v>
      </c>
      <c r="C168" s="25" t="s">
        <v>117</v>
      </c>
      <c r="D168" s="14">
        <v>42964</v>
      </c>
      <c r="E168" s="25" t="s">
        <v>118</v>
      </c>
      <c r="F168" s="25"/>
      <c r="G168" s="17">
        <v>1</v>
      </c>
      <c r="H168" s="18">
        <v>3941604</v>
      </c>
      <c r="I168" s="18">
        <v>3250</v>
      </c>
    </row>
    <row r="169" spans="2:9" ht="15.75">
      <c r="B169" s="13" t="s">
        <v>42</v>
      </c>
      <c r="C169" s="13" t="s">
        <v>42</v>
      </c>
      <c r="D169" s="14">
        <v>43013</v>
      </c>
      <c r="E169" s="15" t="s">
        <v>43</v>
      </c>
      <c r="F169" s="16">
        <v>26</v>
      </c>
      <c r="G169" s="17">
        <v>1</v>
      </c>
      <c r="H169" s="18">
        <v>3856960</v>
      </c>
      <c r="I169" s="18">
        <v>2651</v>
      </c>
    </row>
    <row r="170" spans="2:9" ht="15.75">
      <c r="B170" s="31" t="s">
        <v>420</v>
      </c>
      <c r="C170" s="31" t="s">
        <v>421</v>
      </c>
      <c r="D170" s="22">
        <v>42670</v>
      </c>
      <c r="E170" s="45" t="s">
        <v>69</v>
      </c>
      <c r="F170" s="32">
        <v>14</v>
      </c>
      <c r="G170" s="73">
        <v>1</v>
      </c>
      <c r="H170" s="18">
        <v>3645245</v>
      </c>
      <c r="I170" s="26">
        <v>2448</v>
      </c>
    </row>
    <row r="171" spans="2:9" ht="15.75">
      <c r="B171" s="21" t="s">
        <v>422</v>
      </c>
      <c r="C171" s="21" t="s">
        <v>422</v>
      </c>
      <c r="D171" s="22">
        <v>42670</v>
      </c>
      <c r="E171" s="23" t="s">
        <v>43</v>
      </c>
      <c r="F171" s="32">
        <v>24</v>
      </c>
      <c r="G171" s="73">
        <v>1</v>
      </c>
      <c r="H171" s="18">
        <v>3626599</v>
      </c>
      <c r="I171" s="26">
        <v>3678</v>
      </c>
    </row>
    <row r="172" spans="2:9" ht="15.75">
      <c r="B172" s="45" t="s">
        <v>286</v>
      </c>
      <c r="C172" s="45" t="s">
        <v>286</v>
      </c>
      <c r="D172" s="46">
        <v>42761</v>
      </c>
      <c r="E172" s="45" t="s">
        <v>61</v>
      </c>
      <c r="F172" s="32"/>
      <c r="G172" s="17">
        <v>1</v>
      </c>
      <c r="H172" s="18">
        <v>3606291</v>
      </c>
      <c r="I172" s="18">
        <v>2758</v>
      </c>
    </row>
    <row r="173" spans="2:9" ht="15.75">
      <c r="B173" s="31" t="s">
        <v>423</v>
      </c>
      <c r="C173" s="31" t="s">
        <v>423</v>
      </c>
      <c r="D173" s="22">
        <v>42698</v>
      </c>
      <c r="E173" s="31" t="s">
        <v>424</v>
      </c>
      <c r="F173" s="32"/>
      <c r="G173" s="17">
        <v>1</v>
      </c>
      <c r="H173" s="90">
        <v>3450980</v>
      </c>
      <c r="I173" s="90">
        <v>3024</v>
      </c>
    </row>
    <row r="174" spans="2:9" ht="15.75">
      <c r="B174" s="21" t="s">
        <v>97</v>
      </c>
      <c r="C174" s="21" t="s">
        <v>98</v>
      </c>
      <c r="D174" s="22">
        <v>43006</v>
      </c>
      <c r="E174" s="23" t="s">
        <v>99</v>
      </c>
      <c r="F174" s="24"/>
      <c r="G174" s="17">
        <v>1</v>
      </c>
      <c r="H174" s="18">
        <v>3421615</v>
      </c>
      <c r="I174" s="18">
        <v>4068</v>
      </c>
    </row>
    <row r="175" spans="2:9" ht="15.75">
      <c r="B175" s="29" t="s">
        <v>257</v>
      </c>
      <c r="C175" s="29" t="s">
        <v>258</v>
      </c>
      <c r="D175" s="22">
        <v>42796</v>
      </c>
      <c r="E175" s="23" t="s">
        <v>36</v>
      </c>
      <c r="F175" s="24"/>
      <c r="G175" s="17"/>
      <c r="H175" s="18">
        <v>3342535</v>
      </c>
      <c r="I175" s="18">
        <v>2382</v>
      </c>
    </row>
    <row r="176" spans="2:9" ht="15.75">
      <c r="B176" s="21" t="s">
        <v>216</v>
      </c>
      <c r="C176" s="21" t="s">
        <v>216</v>
      </c>
      <c r="D176" s="22">
        <v>42852</v>
      </c>
      <c r="E176" s="23" t="s">
        <v>19</v>
      </c>
      <c r="F176" s="24"/>
      <c r="G176" s="17">
        <v>1</v>
      </c>
      <c r="H176" s="18">
        <v>3286380</v>
      </c>
      <c r="I176" s="18">
        <v>2316</v>
      </c>
    </row>
    <row r="177" spans="2:9" ht="15.75">
      <c r="B177" s="21" t="s">
        <v>134</v>
      </c>
      <c r="C177" s="21" t="s">
        <v>135</v>
      </c>
      <c r="D177" s="22">
        <v>42943</v>
      </c>
      <c r="E177" s="23" t="s">
        <v>47</v>
      </c>
      <c r="F177" s="24">
        <v>13</v>
      </c>
      <c r="G177" s="17">
        <v>0</v>
      </c>
      <c r="H177" s="85">
        <v>3175595</v>
      </c>
      <c r="I177" s="86">
        <v>2048</v>
      </c>
    </row>
    <row r="178" spans="2:9" ht="15.75">
      <c r="B178" s="25" t="s">
        <v>115</v>
      </c>
      <c r="C178" s="25" t="s">
        <v>116</v>
      </c>
      <c r="D178" s="14">
        <v>42964</v>
      </c>
      <c r="E178" s="25" t="s">
        <v>69</v>
      </c>
      <c r="F178" s="16">
        <v>1</v>
      </c>
      <c r="G178" s="17">
        <v>1</v>
      </c>
      <c r="H178" s="18">
        <v>3051150</v>
      </c>
      <c r="I178" s="18">
        <v>2024</v>
      </c>
    </row>
    <row r="179" spans="2:9" ht="15.75">
      <c r="B179" s="29" t="s">
        <v>425</v>
      </c>
      <c r="C179" s="29" t="s">
        <v>426</v>
      </c>
      <c r="D179" s="22">
        <v>42733</v>
      </c>
      <c r="E179" s="57" t="s">
        <v>418</v>
      </c>
      <c r="F179" s="32">
        <v>11</v>
      </c>
      <c r="G179" s="17">
        <v>1</v>
      </c>
      <c r="H179" s="85">
        <v>3017950</v>
      </c>
      <c r="I179" s="85">
        <v>2244</v>
      </c>
    </row>
    <row r="180" spans="2:9" ht="15.75">
      <c r="B180" s="29" t="s">
        <v>240</v>
      </c>
      <c r="C180" s="29" t="s">
        <v>241</v>
      </c>
      <c r="D180" s="22">
        <v>42824</v>
      </c>
      <c r="E180" s="23" t="s">
        <v>99</v>
      </c>
      <c r="F180" s="24"/>
      <c r="G180" s="17">
        <v>1</v>
      </c>
      <c r="H180" s="18">
        <v>3008530</v>
      </c>
      <c r="I180" s="18">
        <v>2467</v>
      </c>
    </row>
    <row r="181" spans="2:9" ht="15.75">
      <c r="B181" s="21" t="s">
        <v>217</v>
      </c>
      <c r="C181" s="21" t="s">
        <v>217</v>
      </c>
      <c r="D181" s="22">
        <v>42852</v>
      </c>
      <c r="E181" s="23" t="s">
        <v>99</v>
      </c>
      <c r="F181" s="24"/>
      <c r="G181" s="17">
        <v>1</v>
      </c>
      <c r="H181" s="85">
        <v>2710324</v>
      </c>
      <c r="I181" s="86">
        <v>2646</v>
      </c>
    </row>
    <row r="182" spans="2:9" ht="15.75">
      <c r="B182" s="31" t="s">
        <v>427</v>
      </c>
      <c r="C182" s="31" t="s">
        <v>428</v>
      </c>
      <c r="D182" s="22">
        <v>42705</v>
      </c>
      <c r="E182" s="31" t="s">
        <v>31</v>
      </c>
      <c r="F182" s="32">
        <v>23</v>
      </c>
      <c r="G182" s="17">
        <v>1</v>
      </c>
      <c r="H182" s="34">
        <v>2632880</v>
      </c>
      <c r="I182" s="34">
        <v>2034</v>
      </c>
    </row>
    <row r="183" spans="2:9" ht="15.75">
      <c r="B183" s="21" t="s">
        <v>429</v>
      </c>
      <c r="C183" s="21" t="s">
        <v>429</v>
      </c>
      <c r="D183" s="22">
        <v>42859</v>
      </c>
      <c r="E183" s="23" t="s">
        <v>47</v>
      </c>
      <c r="F183" s="24">
        <v>15</v>
      </c>
      <c r="G183" s="17">
        <v>1</v>
      </c>
      <c r="H183" s="85">
        <v>2600780</v>
      </c>
      <c r="I183" s="86">
        <v>1938</v>
      </c>
    </row>
    <row r="184" spans="2:9" ht="15.75">
      <c r="B184" s="21" t="s">
        <v>67</v>
      </c>
      <c r="C184" s="21" t="s">
        <v>68</v>
      </c>
      <c r="D184" s="22">
        <v>42929</v>
      </c>
      <c r="E184" s="23" t="s">
        <v>69</v>
      </c>
      <c r="F184" s="24">
        <v>11</v>
      </c>
      <c r="G184" s="17">
        <v>1</v>
      </c>
      <c r="H184" s="18">
        <v>2552547</v>
      </c>
      <c r="I184" s="18">
        <v>1963</v>
      </c>
    </row>
    <row r="185" spans="2:9" ht="15.75">
      <c r="B185" s="31" t="s">
        <v>430</v>
      </c>
      <c r="C185" s="31" t="s">
        <v>431</v>
      </c>
      <c r="D185" s="22">
        <v>42705</v>
      </c>
      <c r="E185" s="31" t="s">
        <v>61</v>
      </c>
      <c r="F185" s="32"/>
      <c r="G185" s="17">
        <v>1</v>
      </c>
      <c r="H185" s="34">
        <v>2485784</v>
      </c>
      <c r="I185" s="34">
        <v>1887</v>
      </c>
    </row>
    <row r="186" spans="2:9" ht="15.75">
      <c r="B186" s="31" t="s">
        <v>432</v>
      </c>
      <c r="C186" s="31" t="s">
        <v>433</v>
      </c>
      <c r="D186" s="22">
        <v>42698</v>
      </c>
      <c r="E186" s="31" t="s">
        <v>69</v>
      </c>
      <c r="F186" s="32">
        <v>15</v>
      </c>
      <c r="G186" s="17">
        <v>1</v>
      </c>
      <c r="H186" s="34">
        <v>2456254</v>
      </c>
      <c r="I186" s="34">
        <v>1772</v>
      </c>
    </row>
    <row r="187" spans="2:9" ht="15.75">
      <c r="B187" s="45" t="s">
        <v>275</v>
      </c>
      <c r="C187" s="45" t="s">
        <v>275</v>
      </c>
      <c r="D187" s="46">
        <v>42782</v>
      </c>
      <c r="E187" s="45" t="s">
        <v>276</v>
      </c>
      <c r="F187" s="32">
        <v>23</v>
      </c>
      <c r="G187" s="17">
        <v>1</v>
      </c>
      <c r="H187" s="18">
        <v>2373010</v>
      </c>
      <c r="I187" s="18">
        <v>2173</v>
      </c>
    </row>
    <row r="188" spans="2:9" ht="15.75">
      <c r="B188" s="25" t="s">
        <v>84</v>
      </c>
      <c r="C188" s="25" t="s">
        <v>85</v>
      </c>
      <c r="D188" s="14">
        <v>42992</v>
      </c>
      <c r="E188" s="15" t="s">
        <v>69</v>
      </c>
      <c r="F188" s="16">
        <v>4</v>
      </c>
      <c r="G188" s="17">
        <v>1</v>
      </c>
      <c r="H188" s="18">
        <v>2286117</v>
      </c>
      <c r="I188" s="18">
        <v>1638</v>
      </c>
    </row>
    <row r="189" spans="2:9" ht="15.75">
      <c r="B189" s="28" t="s">
        <v>434</v>
      </c>
      <c r="C189" s="29" t="s">
        <v>435</v>
      </c>
      <c r="D189" s="22">
        <v>42614</v>
      </c>
      <c r="E189" s="23" t="s">
        <v>69</v>
      </c>
      <c r="F189" s="32">
        <v>13</v>
      </c>
      <c r="G189" s="73">
        <v>1</v>
      </c>
      <c r="H189" s="34">
        <v>2265745</v>
      </c>
      <c r="I189" s="34">
        <v>1568</v>
      </c>
    </row>
    <row r="190" spans="2:9" ht="15.75">
      <c r="B190" s="29" t="s">
        <v>88</v>
      </c>
      <c r="C190" s="29" t="s">
        <v>89</v>
      </c>
      <c r="D190" s="22">
        <v>42831</v>
      </c>
      <c r="E190" s="23" t="s">
        <v>69</v>
      </c>
      <c r="F190" s="24">
        <v>17</v>
      </c>
      <c r="G190" s="17">
        <v>1</v>
      </c>
      <c r="H190" s="18">
        <v>2175955</v>
      </c>
      <c r="I190" s="18">
        <v>1688</v>
      </c>
    </row>
    <row r="191" spans="2:9" ht="15.75">
      <c r="B191" s="29" t="s">
        <v>436</v>
      </c>
      <c r="C191" s="29" t="s">
        <v>437</v>
      </c>
      <c r="D191" s="46">
        <v>42747</v>
      </c>
      <c r="E191" s="23" t="s">
        <v>61</v>
      </c>
      <c r="F191" s="24"/>
      <c r="G191" s="17">
        <v>1</v>
      </c>
      <c r="H191" s="18">
        <v>2091802</v>
      </c>
      <c r="I191" s="18">
        <v>1664</v>
      </c>
    </row>
    <row r="192" spans="2:9" ht="15.75">
      <c r="B192" s="31" t="s">
        <v>438</v>
      </c>
      <c r="C192" s="31" t="s">
        <v>438</v>
      </c>
      <c r="D192" s="22">
        <v>42642</v>
      </c>
      <c r="E192" s="31" t="s">
        <v>96</v>
      </c>
      <c r="F192" s="32"/>
      <c r="G192" s="73">
        <v>1</v>
      </c>
      <c r="H192" s="92">
        <v>2025370</v>
      </c>
      <c r="I192" s="34">
        <v>1647</v>
      </c>
    </row>
    <row r="193" spans="2:9" ht="16.5">
      <c r="B193" s="48" t="s">
        <v>76</v>
      </c>
      <c r="C193" s="48" t="s">
        <v>76</v>
      </c>
      <c r="D193" s="22">
        <v>42999</v>
      </c>
      <c r="E193" s="23" t="s">
        <v>77</v>
      </c>
      <c r="F193" s="24">
        <v>29</v>
      </c>
      <c r="G193" s="17">
        <v>1</v>
      </c>
      <c r="H193" s="18">
        <v>2021798</v>
      </c>
      <c r="I193" s="18">
        <v>1927</v>
      </c>
    </row>
    <row r="194" spans="2:9" ht="15.75">
      <c r="B194" s="21" t="s">
        <v>102</v>
      </c>
      <c r="C194" s="21" t="s">
        <v>102</v>
      </c>
      <c r="D194" s="22">
        <v>42992</v>
      </c>
      <c r="E194" s="23" t="s">
        <v>103</v>
      </c>
      <c r="F194" s="24"/>
      <c r="G194" s="17">
        <v>1</v>
      </c>
      <c r="H194" s="18">
        <v>1835925</v>
      </c>
      <c r="I194" s="18">
        <v>1345</v>
      </c>
    </row>
    <row r="195" spans="2:9" ht="15.75">
      <c r="B195" s="29" t="s">
        <v>59</v>
      </c>
      <c r="C195" s="29" t="s">
        <v>60</v>
      </c>
      <c r="D195" s="22"/>
      <c r="E195" s="23" t="s">
        <v>61</v>
      </c>
      <c r="F195" s="24"/>
      <c r="G195" s="17">
        <v>-1</v>
      </c>
      <c r="H195" s="18">
        <v>1757900</v>
      </c>
      <c r="I195" s="18">
        <v>3241</v>
      </c>
    </row>
    <row r="196" spans="2:9" ht="15.75">
      <c r="B196" s="28" t="s">
        <v>439</v>
      </c>
      <c r="C196" s="28" t="s">
        <v>440</v>
      </c>
      <c r="D196" s="22">
        <v>42635</v>
      </c>
      <c r="E196" s="31" t="s">
        <v>43</v>
      </c>
      <c r="F196" s="32"/>
      <c r="G196" s="73">
        <v>1</v>
      </c>
      <c r="H196" s="34">
        <v>1753320</v>
      </c>
      <c r="I196" s="52">
        <v>1391</v>
      </c>
    </row>
    <row r="197" spans="2:9" ht="15.75">
      <c r="B197" s="31" t="s">
        <v>441</v>
      </c>
      <c r="C197" s="31" t="s">
        <v>442</v>
      </c>
      <c r="D197" s="22">
        <v>42705</v>
      </c>
      <c r="E197" s="31" t="s">
        <v>99</v>
      </c>
      <c r="F197" s="32"/>
      <c r="G197" s="17">
        <v>1</v>
      </c>
      <c r="H197" s="87">
        <v>1697399</v>
      </c>
      <c r="I197" s="87">
        <v>1293</v>
      </c>
    </row>
    <row r="198" spans="2:9" ht="15.75">
      <c r="B198" s="21" t="s">
        <v>165</v>
      </c>
      <c r="C198" s="21" t="s">
        <v>166</v>
      </c>
      <c r="D198" s="22">
        <v>42880</v>
      </c>
      <c r="E198" s="23" t="s">
        <v>69</v>
      </c>
      <c r="F198" s="24">
        <v>18</v>
      </c>
      <c r="G198" s="17">
        <v>1</v>
      </c>
      <c r="H198" s="18">
        <v>1507675</v>
      </c>
      <c r="I198" s="18">
        <v>1069</v>
      </c>
    </row>
    <row r="199" spans="2:9" ht="15.75">
      <c r="B199" s="21" t="s">
        <v>70</v>
      </c>
      <c r="C199" s="21" t="s">
        <v>71</v>
      </c>
      <c r="D199" s="22">
        <v>42999</v>
      </c>
      <c r="E199" s="23" t="s">
        <v>69</v>
      </c>
      <c r="F199" s="24">
        <v>7</v>
      </c>
      <c r="G199" s="17">
        <v>1</v>
      </c>
      <c r="H199" s="18">
        <v>1461805</v>
      </c>
      <c r="I199" s="18">
        <v>1152</v>
      </c>
    </row>
    <row r="200" spans="2:9" ht="15.75">
      <c r="B200" s="25" t="s">
        <v>106</v>
      </c>
      <c r="C200" s="25" t="s">
        <v>106</v>
      </c>
      <c r="D200" s="14">
        <v>42978</v>
      </c>
      <c r="E200" s="15" t="s">
        <v>19</v>
      </c>
      <c r="F200" s="25"/>
      <c r="G200" s="17">
        <v>1</v>
      </c>
      <c r="H200" s="18">
        <v>1408635</v>
      </c>
      <c r="I200" s="18">
        <v>806</v>
      </c>
    </row>
    <row r="201" spans="2:9" ht="15.75">
      <c r="B201" s="21" t="s">
        <v>66</v>
      </c>
      <c r="C201" s="21" t="s">
        <v>66</v>
      </c>
      <c r="D201" s="22">
        <v>42999</v>
      </c>
      <c r="E201" s="23" t="s">
        <v>61</v>
      </c>
      <c r="F201" s="24"/>
      <c r="G201" s="17">
        <v>1</v>
      </c>
      <c r="H201" s="18">
        <v>1304740</v>
      </c>
      <c r="I201" s="18">
        <v>1237</v>
      </c>
    </row>
    <row r="202" spans="2:9" ht="15.75">
      <c r="B202" s="25" t="s">
        <v>62</v>
      </c>
      <c r="C202" s="25" t="s">
        <v>62</v>
      </c>
      <c r="D202" s="22">
        <v>43006</v>
      </c>
      <c r="E202" s="15" t="s">
        <v>63</v>
      </c>
      <c r="F202" s="25"/>
      <c r="G202" s="17">
        <v>1</v>
      </c>
      <c r="H202" s="18">
        <v>1208000</v>
      </c>
      <c r="I202" s="18">
        <v>922</v>
      </c>
    </row>
    <row r="203" spans="2:9" ht="15.75">
      <c r="B203" s="29" t="s">
        <v>443</v>
      </c>
      <c r="C203" s="29" t="s">
        <v>444</v>
      </c>
      <c r="D203" s="22">
        <v>42691</v>
      </c>
      <c r="E203" s="23" t="s">
        <v>61</v>
      </c>
      <c r="F203" s="24"/>
      <c r="G203" s="17">
        <v>1</v>
      </c>
      <c r="H203" s="34">
        <v>1150753</v>
      </c>
      <c r="I203" s="34">
        <v>952</v>
      </c>
    </row>
    <row r="204" spans="2:9" ht="15.75">
      <c r="B204" s="21" t="s">
        <v>92</v>
      </c>
      <c r="C204" s="21" t="s">
        <v>93</v>
      </c>
      <c r="D204" s="22">
        <v>42992</v>
      </c>
      <c r="E204" s="23" t="s">
        <v>69</v>
      </c>
      <c r="F204" s="24">
        <v>3</v>
      </c>
      <c r="G204" s="17">
        <v>1</v>
      </c>
      <c r="H204" s="18">
        <v>1135355</v>
      </c>
      <c r="I204" s="18">
        <v>715</v>
      </c>
    </row>
    <row r="205" spans="2:9" ht="15.75">
      <c r="B205" s="45" t="s">
        <v>445</v>
      </c>
      <c r="C205" s="45" t="s">
        <v>445</v>
      </c>
      <c r="D205" s="46">
        <v>42761</v>
      </c>
      <c r="E205" s="45" t="s">
        <v>446</v>
      </c>
      <c r="F205" s="32">
        <v>12</v>
      </c>
      <c r="G205" s="17">
        <v>1</v>
      </c>
      <c r="H205" s="34">
        <v>1094510</v>
      </c>
      <c r="I205" s="34">
        <v>1385</v>
      </c>
    </row>
    <row r="206" spans="2:9" ht="15.75">
      <c r="B206" s="31" t="s">
        <v>447</v>
      </c>
      <c r="C206" s="31" t="s">
        <v>448</v>
      </c>
      <c r="D206" s="22">
        <v>42712</v>
      </c>
      <c r="E206" s="31" t="s">
        <v>61</v>
      </c>
      <c r="F206" s="32"/>
      <c r="G206" s="17">
        <v>1</v>
      </c>
      <c r="H206" s="18">
        <v>1018860</v>
      </c>
      <c r="I206" s="18">
        <v>867</v>
      </c>
    </row>
    <row r="207" spans="2:9" ht="15.75">
      <c r="B207" s="21" t="s">
        <v>82</v>
      </c>
      <c r="C207" s="21" t="s">
        <v>83</v>
      </c>
      <c r="D207" s="22">
        <v>42915</v>
      </c>
      <c r="E207" s="23" t="s">
        <v>69</v>
      </c>
      <c r="F207" s="24">
        <v>4</v>
      </c>
      <c r="G207" s="73">
        <v>0</v>
      </c>
      <c r="H207" s="18">
        <v>1011365</v>
      </c>
      <c r="I207" s="18">
        <v>626</v>
      </c>
    </row>
    <row r="208" spans="2:9" ht="15.75">
      <c r="B208" s="29" t="s">
        <v>191</v>
      </c>
      <c r="C208" s="29" t="s">
        <v>192</v>
      </c>
      <c r="D208" s="22">
        <v>42796</v>
      </c>
      <c r="E208" s="23" t="s">
        <v>69</v>
      </c>
      <c r="F208" s="24">
        <v>4</v>
      </c>
      <c r="G208" s="17">
        <v>0</v>
      </c>
      <c r="H208" s="18">
        <v>962550</v>
      </c>
      <c r="I208" s="18">
        <v>594</v>
      </c>
    </row>
    <row r="209" spans="2:9" ht="15.75">
      <c r="B209" s="45" t="s">
        <v>201</v>
      </c>
      <c r="C209" s="45" t="s">
        <v>202</v>
      </c>
      <c r="D209" s="46">
        <v>42820</v>
      </c>
      <c r="E209" s="45" t="s">
        <v>61</v>
      </c>
      <c r="F209" s="32"/>
      <c r="G209" s="17">
        <v>1</v>
      </c>
      <c r="H209" s="18">
        <v>913160</v>
      </c>
      <c r="I209" s="18">
        <v>770</v>
      </c>
    </row>
    <row r="210" spans="2:9" ht="15.75">
      <c r="B210" s="75" t="s">
        <v>449</v>
      </c>
      <c r="C210" s="29" t="s">
        <v>449</v>
      </c>
      <c r="D210" s="22">
        <v>42719</v>
      </c>
      <c r="E210" s="23" t="s">
        <v>61</v>
      </c>
      <c r="F210" s="32"/>
      <c r="G210" s="17">
        <v>1</v>
      </c>
      <c r="H210" s="18">
        <v>812260</v>
      </c>
      <c r="I210" s="18">
        <v>738</v>
      </c>
    </row>
    <row r="211" spans="2:9" ht="15.75">
      <c r="B211" s="54" t="s">
        <v>175</v>
      </c>
      <c r="C211" s="54" t="s">
        <v>176</v>
      </c>
      <c r="D211" s="22">
        <v>42852</v>
      </c>
      <c r="E211" s="23" t="s">
        <v>69</v>
      </c>
      <c r="F211" s="24">
        <v>16</v>
      </c>
      <c r="G211" s="17">
        <v>1</v>
      </c>
      <c r="H211" s="18">
        <v>762640</v>
      </c>
      <c r="I211" s="18">
        <v>724</v>
      </c>
    </row>
    <row r="212" spans="2:9" ht="15.75">
      <c r="B212" s="21" t="s">
        <v>218</v>
      </c>
      <c r="C212" s="21" t="s">
        <v>219</v>
      </c>
      <c r="D212" s="22">
        <v>42852</v>
      </c>
      <c r="E212" s="23" t="s">
        <v>99</v>
      </c>
      <c r="F212" s="24"/>
      <c r="G212" s="17">
        <v>1</v>
      </c>
      <c r="H212" s="85">
        <v>718855</v>
      </c>
      <c r="I212" s="86">
        <v>581</v>
      </c>
    </row>
    <row r="213" spans="2:9" ht="16.5">
      <c r="B213" s="21" t="s">
        <v>158</v>
      </c>
      <c r="C213" s="21" t="s">
        <v>159</v>
      </c>
      <c r="D213" s="22">
        <v>42894</v>
      </c>
      <c r="E213" s="23" t="s">
        <v>61</v>
      </c>
      <c r="F213" s="24">
        <v>1</v>
      </c>
      <c r="G213" s="17">
        <v>1</v>
      </c>
      <c r="H213" s="93">
        <v>595430</v>
      </c>
      <c r="I213" s="48">
        <v>443</v>
      </c>
    </row>
    <row r="214" spans="2:9" ht="15.75">
      <c r="B214" s="45" t="s">
        <v>450</v>
      </c>
      <c r="C214" s="45" t="s">
        <v>451</v>
      </c>
      <c r="D214" s="46">
        <v>42768</v>
      </c>
      <c r="E214" s="45" t="s">
        <v>69</v>
      </c>
      <c r="F214" s="32">
        <v>4</v>
      </c>
      <c r="G214" s="17">
        <v>1</v>
      </c>
      <c r="H214" s="18">
        <v>517760</v>
      </c>
      <c r="I214" s="18">
        <v>424</v>
      </c>
    </row>
    <row r="215" spans="2:9" ht="15.75">
      <c r="B215" s="31" t="s">
        <v>452</v>
      </c>
      <c r="C215" s="31" t="s">
        <v>453</v>
      </c>
      <c r="D215" s="22">
        <v>42670</v>
      </c>
      <c r="E215" s="45" t="s">
        <v>69</v>
      </c>
      <c r="F215" s="32">
        <v>4</v>
      </c>
      <c r="G215" s="73">
        <v>1</v>
      </c>
      <c r="H215" s="18">
        <v>371700</v>
      </c>
      <c r="I215" s="26">
        <v>430</v>
      </c>
    </row>
    <row r="216" spans="2:9" ht="15.75">
      <c r="B216" s="75" t="s">
        <v>454</v>
      </c>
      <c r="C216" s="29" t="s">
        <v>455</v>
      </c>
      <c r="D216" s="46">
        <v>42726</v>
      </c>
      <c r="E216" s="45" t="s">
        <v>61</v>
      </c>
      <c r="F216" s="32"/>
      <c r="G216" s="17">
        <v>1</v>
      </c>
      <c r="H216" s="34">
        <v>367180</v>
      </c>
      <c r="I216" s="34">
        <v>299</v>
      </c>
    </row>
    <row r="217" spans="2:9" ht="15.75">
      <c r="B217" s="75" t="s">
        <v>454</v>
      </c>
      <c r="C217" s="29" t="s">
        <v>455</v>
      </c>
      <c r="D217" s="46">
        <v>42726</v>
      </c>
      <c r="E217" s="45" t="s">
        <v>61</v>
      </c>
      <c r="F217" s="32"/>
      <c r="G217" s="17">
        <v>1</v>
      </c>
      <c r="H217" s="34">
        <v>367180</v>
      </c>
      <c r="I217" s="34">
        <v>299</v>
      </c>
    </row>
    <row r="218" spans="2:9" ht="15.75">
      <c r="B218" s="29" t="s">
        <v>456</v>
      </c>
      <c r="C218" s="29" t="s">
        <v>457</v>
      </c>
      <c r="D218" s="46">
        <v>42747</v>
      </c>
      <c r="E218" s="23" t="s">
        <v>63</v>
      </c>
      <c r="F218" s="24"/>
      <c r="G218" s="17">
        <v>1</v>
      </c>
      <c r="H218" s="18">
        <v>337000</v>
      </c>
      <c r="I218" s="18">
        <v>317</v>
      </c>
    </row>
    <row r="219" spans="2:9" ht="15.75">
      <c r="B219" s="29" t="s">
        <v>181</v>
      </c>
      <c r="C219" s="29" t="s">
        <v>182</v>
      </c>
      <c r="D219" s="22">
        <v>42719</v>
      </c>
      <c r="E219" s="23" t="s">
        <v>69</v>
      </c>
      <c r="F219" s="24">
        <v>6</v>
      </c>
      <c r="G219" s="17">
        <v>1</v>
      </c>
      <c r="H219" s="18">
        <v>287770</v>
      </c>
      <c r="I219" s="18">
        <v>259</v>
      </c>
    </row>
    <row r="220" spans="2:9" ht="15.75">
      <c r="B220" s="29" t="s">
        <v>458</v>
      </c>
      <c r="C220" s="29" t="s">
        <v>459</v>
      </c>
      <c r="D220" s="46">
        <v>42663</v>
      </c>
      <c r="E220" s="23" t="s">
        <v>69</v>
      </c>
      <c r="F220" s="24">
        <v>10</v>
      </c>
      <c r="G220" s="17">
        <v>1</v>
      </c>
      <c r="H220" s="34">
        <v>190160</v>
      </c>
      <c r="I220" s="34">
        <v>199</v>
      </c>
    </row>
    <row r="221" spans="2:9" ht="15.75">
      <c r="B221" s="29" t="s">
        <v>460</v>
      </c>
      <c r="C221" s="29" t="s">
        <v>460</v>
      </c>
      <c r="D221" s="22">
        <v>42747</v>
      </c>
      <c r="E221" s="23" t="s">
        <v>446</v>
      </c>
      <c r="F221" s="24">
        <v>8</v>
      </c>
      <c r="G221" s="17">
        <v>1</v>
      </c>
      <c r="H221" s="94">
        <v>127976</v>
      </c>
      <c r="I221" s="44">
        <v>254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65"/>
  <sheetViews>
    <sheetView workbookViewId="0" topLeftCell="A62">
      <selection activeCell="E64" sqref="E64"/>
    </sheetView>
  </sheetViews>
  <sheetFormatPr defaultColWidth="12.57421875" defaultRowHeight="15"/>
  <cols>
    <col min="1" max="2" width="11.57421875" style="0" customWidth="1"/>
    <col min="3" max="3" width="15.7109375" style="0" customWidth="1"/>
    <col min="4" max="4" width="5.8515625" style="0" customWidth="1"/>
    <col min="5" max="5" width="46.7109375" style="0" customWidth="1"/>
    <col min="6" max="16384" width="11.57421875" style="0" customWidth="1"/>
  </cols>
  <sheetData>
    <row r="1" ht="15"/>
    <row r="2" ht="15"/>
    <row r="3" spans="2:5" ht="15">
      <c r="B3" s="95" t="s">
        <v>461</v>
      </c>
      <c r="C3" s="96" t="s">
        <v>462</v>
      </c>
      <c r="D3" s="95"/>
      <c r="E3" s="95" t="s">
        <v>463</v>
      </c>
    </row>
    <row r="4" spans="2:5" ht="15">
      <c r="B4" s="97">
        <v>42606</v>
      </c>
      <c r="C4" s="98">
        <v>430494880</v>
      </c>
      <c r="D4" s="99"/>
      <c r="E4" s="99" t="s">
        <v>464</v>
      </c>
    </row>
    <row r="5" spans="2:5" ht="15">
      <c r="B5" s="97">
        <v>42613</v>
      </c>
      <c r="C5" s="98">
        <v>340505880</v>
      </c>
      <c r="D5" s="99"/>
      <c r="E5" s="100" t="s">
        <v>464</v>
      </c>
    </row>
    <row r="6" spans="2:5" ht="15">
      <c r="B6" s="97">
        <v>42620</v>
      </c>
      <c r="C6" s="98">
        <v>233505368</v>
      </c>
      <c r="D6" s="99"/>
      <c r="E6" s="100" t="s">
        <v>349</v>
      </c>
    </row>
    <row r="7" spans="2:5" ht="15">
      <c r="B7" s="97">
        <v>42627</v>
      </c>
      <c r="C7" s="98">
        <v>205716266</v>
      </c>
      <c r="D7" s="99"/>
      <c r="E7" s="100" t="s">
        <v>349</v>
      </c>
    </row>
    <row r="8" spans="2:5" ht="15">
      <c r="B8" s="97">
        <v>42634</v>
      </c>
      <c r="C8" s="98">
        <v>303921614</v>
      </c>
      <c r="D8" s="99"/>
      <c r="E8" s="31" t="s">
        <v>316</v>
      </c>
    </row>
    <row r="9" spans="2:5" ht="15">
      <c r="B9" s="97">
        <v>42641</v>
      </c>
      <c r="C9" s="98">
        <v>289401977</v>
      </c>
      <c r="D9" s="99"/>
      <c r="E9" s="31" t="s">
        <v>316</v>
      </c>
    </row>
    <row r="10" spans="2:5" ht="15">
      <c r="B10" s="97">
        <v>42648</v>
      </c>
      <c r="C10" s="98">
        <v>281812898</v>
      </c>
      <c r="D10" s="99"/>
      <c r="E10" s="31" t="s">
        <v>316</v>
      </c>
    </row>
    <row r="11" spans="2:5" ht="15">
      <c r="B11" s="97">
        <v>42655</v>
      </c>
      <c r="C11" s="98">
        <v>268344185</v>
      </c>
      <c r="D11" s="99"/>
      <c r="E11" s="28" t="s">
        <v>331</v>
      </c>
    </row>
    <row r="12" spans="2:5" ht="15">
      <c r="B12" s="97">
        <v>42662</v>
      </c>
      <c r="C12" s="98">
        <v>341255627</v>
      </c>
      <c r="D12" s="99"/>
      <c r="E12" s="28" t="s">
        <v>308</v>
      </c>
    </row>
    <row r="13" spans="2:5" ht="15">
      <c r="B13" s="97">
        <v>42669</v>
      </c>
      <c r="C13" s="98">
        <v>287113974</v>
      </c>
      <c r="D13" s="99"/>
      <c r="E13" s="28" t="s">
        <v>308</v>
      </c>
    </row>
    <row r="14" spans="2:5" ht="15">
      <c r="B14" s="97">
        <v>42676</v>
      </c>
      <c r="C14" s="98">
        <v>377795080</v>
      </c>
      <c r="D14" s="99"/>
      <c r="E14" s="28" t="s">
        <v>323</v>
      </c>
    </row>
    <row r="15" spans="2:5" ht="15">
      <c r="B15" s="97">
        <v>42683</v>
      </c>
      <c r="C15" s="101">
        <v>404525798</v>
      </c>
      <c r="D15" s="99"/>
      <c r="E15" s="29" t="s">
        <v>307</v>
      </c>
    </row>
    <row r="16" spans="2:5" ht="15">
      <c r="B16" s="97">
        <v>42690</v>
      </c>
      <c r="C16" s="101">
        <v>343945584</v>
      </c>
      <c r="D16" s="99"/>
      <c r="E16" s="29" t="s">
        <v>307</v>
      </c>
    </row>
    <row r="17" spans="2:5" ht="15">
      <c r="B17" s="97">
        <v>42697</v>
      </c>
      <c r="C17" s="101">
        <v>406502995</v>
      </c>
      <c r="D17" s="99"/>
      <c r="E17" s="29" t="s">
        <v>305</v>
      </c>
    </row>
    <row r="18" spans="2:5" ht="15">
      <c r="B18" s="97">
        <v>42704</v>
      </c>
      <c r="C18" s="102">
        <v>265804484</v>
      </c>
      <c r="D18" s="25"/>
      <c r="E18" s="29" t="s">
        <v>305</v>
      </c>
    </row>
    <row r="19" spans="2:5" ht="15">
      <c r="B19" s="97">
        <v>42711</v>
      </c>
      <c r="C19" s="102">
        <v>269446293</v>
      </c>
      <c r="D19" s="25"/>
      <c r="E19" s="29" t="s">
        <v>305</v>
      </c>
    </row>
    <row r="20" spans="2:5" ht="15">
      <c r="B20" s="97">
        <v>42718</v>
      </c>
      <c r="C20" s="102">
        <v>280818651</v>
      </c>
      <c r="D20" s="25"/>
      <c r="E20" s="31" t="s">
        <v>318</v>
      </c>
    </row>
    <row r="21" spans="2:5" ht="15">
      <c r="B21" s="97">
        <v>42725</v>
      </c>
      <c r="C21" s="102">
        <v>527936622</v>
      </c>
      <c r="D21" s="25"/>
      <c r="E21" s="31" t="s">
        <v>291</v>
      </c>
    </row>
    <row r="22" spans="2:5" ht="15">
      <c r="B22" s="97">
        <v>42732</v>
      </c>
      <c r="C22" s="102">
        <v>672379097</v>
      </c>
      <c r="D22" s="25"/>
      <c r="E22" s="31" t="s">
        <v>291</v>
      </c>
    </row>
    <row r="23" spans="2:5" ht="15">
      <c r="B23" s="97">
        <v>42739</v>
      </c>
      <c r="C23" s="102">
        <v>647684890</v>
      </c>
      <c r="D23" s="25"/>
      <c r="E23" s="31" t="s">
        <v>291</v>
      </c>
    </row>
    <row r="24" spans="2:5" ht="15">
      <c r="B24" s="97">
        <v>42746</v>
      </c>
      <c r="C24" s="102">
        <v>448376673</v>
      </c>
      <c r="D24" s="25"/>
      <c r="E24" s="31" t="s">
        <v>310</v>
      </c>
    </row>
    <row r="25" spans="2:5" ht="15">
      <c r="B25" s="97">
        <v>42753</v>
      </c>
      <c r="C25" s="102">
        <v>383391010</v>
      </c>
      <c r="D25" s="25"/>
      <c r="E25" s="25" t="s">
        <v>314</v>
      </c>
    </row>
    <row r="26" spans="2:5" ht="15">
      <c r="B26" s="97">
        <v>42760</v>
      </c>
      <c r="C26" s="102">
        <v>388461541</v>
      </c>
      <c r="D26" s="25"/>
      <c r="E26" s="25" t="s">
        <v>325</v>
      </c>
    </row>
    <row r="27" spans="2:5" ht="15">
      <c r="B27" s="97">
        <v>42767</v>
      </c>
      <c r="C27" s="102">
        <v>354620133</v>
      </c>
      <c r="D27" s="25"/>
      <c r="E27" s="25" t="s">
        <v>325</v>
      </c>
    </row>
    <row r="28" spans="2:5" ht="15">
      <c r="B28" s="97">
        <v>42774</v>
      </c>
      <c r="C28" s="102">
        <v>326531838</v>
      </c>
      <c r="D28" s="25"/>
      <c r="E28" s="25" t="s">
        <v>347</v>
      </c>
    </row>
    <row r="29" spans="2:5" ht="15">
      <c r="B29" s="97">
        <v>42781</v>
      </c>
      <c r="C29" s="102">
        <v>469411739</v>
      </c>
      <c r="D29" s="25"/>
      <c r="E29" s="25" t="s">
        <v>278</v>
      </c>
    </row>
    <row r="30" spans="2:5" ht="15">
      <c r="B30" s="97">
        <v>42788</v>
      </c>
      <c r="C30" s="102">
        <v>336428793</v>
      </c>
      <c r="D30" s="25"/>
      <c r="E30" s="25" t="s">
        <v>278</v>
      </c>
    </row>
    <row r="31" spans="2:5" ht="15">
      <c r="B31" s="97">
        <v>42795</v>
      </c>
      <c r="C31" s="102">
        <v>283465660</v>
      </c>
      <c r="D31" s="25"/>
      <c r="E31" s="25" t="s">
        <v>259</v>
      </c>
    </row>
    <row r="32" spans="2:5" ht="15">
      <c r="B32" s="97">
        <v>42802</v>
      </c>
      <c r="C32" s="102">
        <v>323024047</v>
      </c>
      <c r="D32" s="25"/>
      <c r="E32" s="25" t="s">
        <v>254</v>
      </c>
    </row>
    <row r="33" spans="2:5" ht="15">
      <c r="B33" s="97">
        <v>42809</v>
      </c>
      <c r="C33" s="102">
        <v>393781734</v>
      </c>
      <c r="D33" s="25"/>
      <c r="E33" s="25" t="s">
        <v>465</v>
      </c>
    </row>
    <row r="34" spans="2:5" ht="15">
      <c r="B34" s="97">
        <v>42816</v>
      </c>
      <c r="C34" s="102">
        <v>337206298</v>
      </c>
      <c r="D34" s="25"/>
      <c r="E34" s="25" t="s">
        <v>58</v>
      </c>
    </row>
    <row r="35" spans="2:5" ht="15">
      <c r="B35" s="97">
        <v>42823</v>
      </c>
      <c r="C35" s="102">
        <v>395685357</v>
      </c>
      <c r="D35" s="25"/>
      <c r="E35" s="25" t="s">
        <v>187</v>
      </c>
    </row>
    <row r="36" spans="2:5" ht="15">
      <c r="B36" s="97">
        <v>42830</v>
      </c>
      <c r="C36" s="102">
        <v>306898579</v>
      </c>
      <c r="D36" s="25"/>
      <c r="E36" s="25" t="s">
        <v>187</v>
      </c>
    </row>
    <row r="37" spans="2:5" ht="15">
      <c r="B37" s="97">
        <v>42837</v>
      </c>
      <c r="C37" s="102">
        <v>321159449</v>
      </c>
      <c r="D37" s="25"/>
      <c r="E37" s="25" t="s">
        <v>187</v>
      </c>
    </row>
    <row r="38" spans="2:5" ht="15">
      <c r="B38" s="97">
        <v>42844</v>
      </c>
      <c r="C38" s="102">
        <v>662155640</v>
      </c>
      <c r="D38" s="25"/>
      <c r="E38" s="25" t="s">
        <v>224</v>
      </c>
    </row>
    <row r="39" spans="2:5" ht="15">
      <c r="B39" s="97">
        <v>42851</v>
      </c>
      <c r="C39" s="102">
        <v>364027699</v>
      </c>
      <c r="D39" s="25"/>
      <c r="E39" s="25" t="s">
        <v>224</v>
      </c>
    </row>
    <row r="40" spans="2:5" ht="15">
      <c r="B40" s="97">
        <v>42858</v>
      </c>
      <c r="C40" s="102">
        <v>309718749</v>
      </c>
      <c r="D40" s="25"/>
      <c r="E40" s="25" t="s">
        <v>224</v>
      </c>
    </row>
    <row r="41" spans="2:5" ht="15">
      <c r="B41" s="97">
        <v>42865</v>
      </c>
      <c r="C41" s="102">
        <v>345536304</v>
      </c>
      <c r="D41" s="25"/>
      <c r="E41" s="25" t="s">
        <v>171</v>
      </c>
    </row>
    <row r="42" spans="2:5" ht="15">
      <c r="B42" s="97">
        <v>42872</v>
      </c>
      <c r="C42" s="102">
        <v>284755275</v>
      </c>
      <c r="D42" s="25"/>
      <c r="E42" s="25" t="s">
        <v>171</v>
      </c>
    </row>
    <row r="43" spans="2:5" ht="15">
      <c r="B43" s="97">
        <v>42879</v>
      </c>
      <c r="C43" s="102">
        <v>295200745</v>
      </c>
      <c r="D43" s="25"/>
      <c r="E43" s="25" t="s">
        <v>209</v>
      </c>
    </row>
    <row r="44" spans="2:5" ht="15">
      <c r="B44" s="97">
        <v>42886</v>
      </c>
      <c r="C44" s="102">
        <v>335441078</v>
      </c>
      <c r="D44" s="25"/>
      <c r="E44" s="25" t="s">
        <v>78</v>
      </c>
    </row>
    <row r="45" spans="2:5" ht="15">
      <c r="B45" s="97">
        <v>42893</v>
      </c>
      <c r="C45" s="102">
        <v>313079465</v>
      </c>
      <c r="D45" s="25"/>
      <c r="E45" s="25" t="s">
        <v>78</v>
      </c>
    </row>
    <row r="46" spans="2:5" ht="15">
      <c r="B46" s="97">
        <v>42900</v>
      </c>
      <c r="C46" s="102">
        <v>290545594</v>
      </c>
      <c r="D46" s="25"/>
      <c r="E46" s="25" t="s">
        <v>156</v>
      </c>
    </row>
    <row r="47" spans="2:5" ht="15">
      <c r="B47" s="97">
        <v>42907</v>
      </c>
      <c r="C47" s="102">
        <v>356804719</v>
      </c>
      <c r="D47" s="25"/>
      <c r="E47" s="25" t="s">
        <v>72</v>
      </c>
    </row>
    <row r="48" spans="2:5" ht="15">
      <c r="B48" s="97">
        <v>42914</v>
      </c>
      <c r="C48" s="102">
        <v>315660451</v>
      </c>
      <c r="D48" s="25"/>
      <c r="E48" s="25" t="s">
        <v>466</v>
      </c>
    </row>
    <row r="49" spans="2:5" ht="15">
      <c r="B49" s="97">
        <v>42921</v>
      </c>
      <c r="C49" s="102">
        <v>491105169</v>
      </c>
      <c r="D49" s="25"/>
      <c r="E49" s="21" t="s">
        <v>54</v>
      </c>
    </row>
    <row r="50" spans="2:5" ht="15">
      <c r="B50" s="97">
        <v>42928</v>
      </c>
      <c r="C50" s="102">
        <v>425497193</v>
      </c>
      <c r="D50" s="25"/>
      <c r="E50" s="21" t="s">
        <v>54</v>
      </c>
    </row>
    <row r="51" spans="2:5" ht="15">
      <c r="B51" s="97">
        <v>42935</v>
      </c>
      <c r="C51" s="102">
        <v>481221501</v>
      </c>
      <c r="D51" s="25"/>
      <c r="E51" s="25" t="s">
        <v>139</v>
      </c>
    </row>
    <row r="52" spans="2:5" ht="15">
      <c r="B52" s="97">
        <v>42942</v>
      </c>
      <c r="C52" s="102">
        <v>458111172</v>
      </c>
      <c r="D52" s="25"/>
      <c r="E52" s="25" t="s">
        <v>138</v>
      </c>
    </row>
    <row r="53" spans="2:5" ht="15">
      <c r="B53" s="97">
        <v>42949</v>
      </c>
      <c r="C53" s="102">
        <v>321363775</v>
      </c>
      <c r="D53" s="25"/>
      <c r="E53" s="25" t="s">
        <v>138</v>
      </c>
    </row>
    <row r="54" spans="2:5" ht="15">
      <c r="B54" s="97">
        <v>42956</v>
      </c>
      <c r="C54" s="102">
        <v>393578747</v>
      </c>
      <c r="D54" s="25"/>
      <c r="E54" s="25" t="s">
        <v>80</v>
      </c>
    </row>
    <row r="55" spans="2:5" ht="15">
      <c r="B55" s="97">
        <v>42963</v>
      </c>
      <c r="C55" s="102">
        <v>464829698</v>
      </c>
      <c r="D55" s="25"/>
      <c r="E55" s="25" t="s">
        <v>122</v>
      </c>
    </row>
    <row r="56" spans="2:5" ht="15">
      <c r="B56" s="97">
        <v>42970</v>
      </c>
      <c r="C56" s="102">
        <v>449523761</v>
      </c>
      <c r="D56" s="25"/>
      <c r="E56" s="25" t="s">
        <v>467</v>
      </c>
    </row>
    <row r="57" spans="2:5" ht="15">
      <c r="B57" s="97">
        <v>42977</v>
      </c>
      <c r="C57" s="102">
        <v>326888184</v>
      </c>
      <c r="D57" s="25"/>
      <c r="E57" s="25" t="s">
        <v>40</v>
      </c>
    </row>
    <row r="58" spans="2:5" ht="15">
      <c r="B58" s="97">
        <v>42984</v>
      </c>
      <c r="C58" s="102">
        <v>279936040</v>
      </c>
      <c r="D58" s="25"/>
      <c r="E58" s="25" t="s">
        <v>26</v>
      </c>
    </row>
    <row r="59" spans="2:5" ht="15">
      <c r="B59" s="103">
        <v>42991</v>
      </c>
      <c r="C59" s="102">
        <v>346406893</v>
      </c>
      <c r="D59" s="104"/>
      <c r="E59" s="104" t="s">
        <v>468</v>
      </c>
    </row>
    <row r="60" spans="2:5" ht="15">
      <c r="B60" s="97">
        <v>42998</v>
      </c>
      <c r="C60" s="102">
        <v>326293940</v>
      </c>
      <c r="D60" s="104"/>
      <c r="E60" s="104" t="s">
        <v>468</v>
      </c>
    </row>
    <row r="61" spans="2:5" ht="15">
      <c r="B61" s="97">
        <v>43005</v>
      </c>
      <c r="C61" s="102">
        <v>325680771</v>
      </c>
      <c r="D61" s="104"/>
      <c r="E61" s="104" t="s">
        <v>17</v>
      </c>
    </row>
    <row r="62" spans="2:5" ht="15">
      <c r="B62" s="97">
        <v>43012</v>
      </c>
      <c r="C62" s="102">
        <v>240473386</v>
      </c>
      <c r="D62" s="104"/>
      <c r="E62" s="104" t="s">
        <v>17</v>
      </c>
    </row>
    <row r="63" spans="2:5" ht="15">
      <c r="B63" s="97">
        <v>43019</v>
      </c>
      <c r="C63" s="102">
        <v>260036385</v>
      </c>
      <c r="D63" s="104"/>
      <c r="E63" s="104" t="s">
        <v>14</v>
      </c>
    </row>
    <row r="64" spans="2:5" ht="15">
      <c r="B64" s="97">
        <v>43026</v>
      </c>
      <c r="C64" s="104"/>
      <c r="D64" s="104"/>
      <c r="E64" s="104"/>
    </row>
    <row r="65" spans="2:5" ht="15">
      <c r="B65" s="97">
        <v>43033</v>
      </c>
      <c r="C65" s="104"/>
      <c r="D65" s="104"/>
      <c r="E65" s="104"/>
    </row>
    <row r="75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dcterms:created xsi:type="dcterms:W3CDTF">2008-10-27T14:31:40Z</dcterms:created>
  <dcterms:modified xsi:type="dcterms:W3CDTF">2017-10-12T12:06:11Z</dcterms:modified>
  <cp:category/>
  <cp:version/>
  <cp:contentType/>
  <cp:contentStatus/>
  <cp:revision>676</cp:revision>
</cp:coreProperties>
</file>