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Thu-Sun vs Mon-Wed" sheetId="4" r:id="rId4"/>
  </sheets>
  <definedNames/>
  <calcPr fullCalcOnLoad="1"/>
</workbook>
</file>

<file path=xl/sharedStrings.xml><?xml version="1.0" encoding="utf-8"?>
<sst xmlns="http://schemas.openxmlformats.org/spreadsheetml/2006/main" count="2845" uniqueCount="964">
  <si>
    <t>MAGYARORSZÁG MŰSORHETI TOPLISTA</t>
  </si>
  <si>
    <t>2018.12.06. - 2018.12.12.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</si>
  <si>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</si>
  <si>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</si>
  <si>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</si>
  <si>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</si>
  <si>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</si>
  <si>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</si>
  <si>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</si>
  <si>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</si>
  <si>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</si>
  <si>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</si>
  <si>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</si>
  <si>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</si>
  <si>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The Grinch</t>
  </si>
  <si>
    <t>A Grincs</t>
  </si>
  <si>
    <t>UIP</t>
  </si>
  <si>
    <t>BUÉK</t>
  </si>
  <si>
    <t>InterCom</t>
  </si>
  <si>
    <t>Bohemian Rhapsody</t>
  </si>
  <si>
    <t>Bohém rapszódia</t>
  </si>
  <si>
    <t>Forum</t>
  </si>
  <si>
    <t>Fantastic Beasts: The Crimes of Grindelwald</t>
  </si>
  <si>
    <t>Legendás állatok - Grindelwald bűntettei</t>
  </si>
  <si>
    <t>Robin Hood</t>
  </si>
  <si>
    <t>Freeman</t>
  </si>
  <si>
    <t>The Nutcracker and the Four Realms</t>
  </si>
  <si>
    <t>A diótörő és a négy birodalom</t>
  </si>
  <si>
    <t>Santa &amp; Cie</t>
  </si>
  <si>
    <t>A karácsony mentőakció</t>
  </si>
  <si>
    <t>ADS</t>
  </si>
  <si>
    <t>Mara</t>
  </si>
  <si>
    <t>Amikor lehunyod a szemed</t>
  </si>
  <si>
    <t>The House That Jack Built</t>
  </si>
  <si>
    <t>A ház, amit Jack épített</t>
  </si>
  <si>
    <t>Vertigo</t>
  </si>
  <si>
    <t>A Star is Born</t>
  </si>
  <si>
    <t>Csillag születik</t>
  </si>
  <si>
    <t>TOP 10</t>
  </si>
  <si>
    <t>Ruben Brandt, a gyűjtő</t>
  </si>
  <si>
    <t>MoziNet</t>
  </si>
  <si>
    <t>Widows</t>
  </si>
  <si>
    <t>Nyughatatlan özvegyek</t>
  </si>
  <si>
    <t>Belleville Cop</t>
  </si>
  <si>
    <t>A belleville-i zsaru</t>
  </si>
  <si>
    <t>Big Bang Media</t>
  </si>
  <si>
    <t>Lengemesék 2.</t>
  </si>
  <si>
    <t>Smallfoot</t>
  </si>
  <si>
    <t>Apróláb</t>
  </si>
  <si>
    <t>Egy nap</t>
  </si>
  <si>
    <t>Nyitva</t>
  </si>
  <si>
    <t>MegaFilm</t>
  </si>
  <si>
    <t>Venom</t>
  </si>
  <si>
    <t>First Man</t>
  </si>
  <si>
    <t>Az első ember</t>
  </si>
  <si>
    <t>Hunter Killer</t>
  </si>
  <si>
    <t>A Hunter Killer küldetés</t>
  </si>
  <si>
    <t>Ploey - You Never Fly Alone</t>
  </si>
  <si>
    <t>Pelyhes - Kalandra fel!</t>
  </si>
  <si>
    <t>Johnny English Strikes Again</t>
  </si>
  <si>
    <t>Johnny English újra lecsap</t>
  </si>
  <si>
    <t>X – A rendszerből törölve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</si>
  <si>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</si>
  <si>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</si>
  <si>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</si>
  <si>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</si>
  <si>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</si>
  <si>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</si>
  <si>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</si>
  <si>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</si>
  <si>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Napszállta</t>
  </si>
  <si>
    <t>Halloween</t>
  </si>
  <si>
    <t>Goosebumps 2: Haunted Halloween</t>
  </si>
  <si>
    <t>Libabőr 2 – Hullajó Halloween</t>
  </si>
  <si>
    <t>Hotel Transylvania 3: Summer Vacation</t>
  </si>
  <si>
    <t>Hotel Transylvania 3. - Szörnyen rémes vakáció</t>
  </si>
  <si>
    <t>Das schweigende Klassenzimmer</t>
  </si>
  <si>
    <t>A néma forradalom</t>
  </si>
  <si>
    <t>Juliet, Naked</t>
  </si>
  <si>
    <t>Meztelen Juliet</t>
  </si>
  <si>
    <t>L'insulte / The Insult</t>
  </si>
  <si>
    <t>A sértés</t>
  </si>
  <si>
    <t>The House with a Clock in its Walls</t>
  </si>
  <si>
    <t>A végzet órája</t>
  </si>
  <si>
    <t>Mile 22</t>
  </si>
  <si>
    <t>22 mérföld</t>
  </si>
  <si>
    <t>Dieses bescheuerte Herz</t>
  </si>
  <si>
    <t>Az a hülye szív</t>
  </si>
  <si>
    <t>BlacKkKlansman</t>
  </si>
  <si>
    <t>Csuklyások</t>
  </si>
  <si>
    <t>True Crimes</t>
  </si>
  <si>
    <t>Sötét bűnök</t>
  </si>
  <si>
    <t>Romis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</si>
  <si>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</si>
  <si>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</si>
  <si>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</si>
  <si>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</si>
  <si>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</si>
  <si>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Cirko Film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</si>
  <si>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</si>
  <si>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</si>
  <si>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</si>
  <si>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</si>
  <si>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</si>
  <si>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</si>
  <si>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</si>
  <si>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</si>
  <si>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</si>
  <si>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</si>
  <si>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Cinetel</t>
  </si>
  <si>
    <t>Donbass</t>
  </si>
  <si>
    <t>Donyeci történetek</t>
  </si>
  <si>
    <t>Beoning</t>
  </si>
  <si>
    <t>Gyújtógatók</t>
  </si>
  <si>
    <t>Magyarhangya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</si>
  <si>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</si>
  <si>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</si>
  <si>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</si>
  <si>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</si>
  <si>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</si>
  <si>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</si>
  <si>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</si>
  <si>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</si>
  <si>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Luis &amp; the Aliens</t>
  </si>
  <si>
    <t>Luis és a Zűrlények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</si>
  <si>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</si>
  <si>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</si>
  <si>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</si>
  <si>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</si>
  <si>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</si>
  <si>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</si>
  <si>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</si>
  <si>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</si>
  <si>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</si>
  <si>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</si>
  <si>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</si>
  <si>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</si>
  <si>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</si>
  <si>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</si>
  <si>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</si>
  <si>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</si>
  <si>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</si>
  <si>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</si>
  <si>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</si>
  <si>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</si>
  <si>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</si>
  <si>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</si>
  <si>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</si>
  <si>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</si>
  <si>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</si>
  <si>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</si>
  <si>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</si>
  <si>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</si>
  <si>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</si>
  <si>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</si>
  <si>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</si>
  <si>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</si>
  <si>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</si>
  <si>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</si>
  <si>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</si>
  <si>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</si>
  <si>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</si>
  <si>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</si>
  <si>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</si>
  <si>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Le retour du héros</t>
  </si>
  <si>
    <t>Az én hősöm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</si>
  <si>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</si>
  <si>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</si>
  <si>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</si>
  <si>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</si>
  <si>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</si>
  <si>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</si>
  <si>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</si>
  <si>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</si>
  <si>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</si>
  <si>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</si>
  <si>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</si>
  <si>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</si>
  <si>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Hungaricom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</si>
  <si>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</si>
  <si>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</si>
  <si>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</si>
  <si>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</si>
  <si>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</si>
  <si>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</si>
  <si>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Pannonia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</si>
  <si>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</si>
  <si>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</si>
  <si>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</si>
  <si>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</si>
  <si>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</si>
  <si>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</si>
  <si>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</si>
  <si>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</si>
  <si>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</si>
  <si>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</si>
  <si>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</si>
  <si>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</si>
  <si>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</si>
  <si>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</si>
  <si>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</si>
  <si>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</si>
  <si>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</si>
  <si>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</si>
  <si>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</si>
  <si>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</si>
  <si>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</si>
  <si>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ELF Pictures</t>
  </si>
  <si>
    <t>Under the Silver Lake</t>
  </si>
  <si>
    <t>A kaliforniai rémálom</t>
  </si>
  <si>
    <t>Les dents, pipi et au lit / Full house</t>
  </si>
  <si>
    <t>Szoba gyerekkel kiadó</t>
  </si>
  <si>
    <t>Mirai no Mirai</t>
  </si>
  <si>
    <t>Mirai - Lány a jövőből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</si>
  <si>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</si>
  <si>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</si>
  <si>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</si>
  <si>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</si>
  <si>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</si>
  <si>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</si>
  <si>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</si>
  <si>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</si>
  <si>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</si>
  <si>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</si>
  <si>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</si>
  <si>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</si>
  <si>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</si>
  <si>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</si>
  <si>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</si>
  <si>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</si>
  <si>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</si>
  <si>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</si>
  <si>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</si>
  <si>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</si>
  <si>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</si>
  <si>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</si>
  <si>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</si>
  <si>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</si>
  <si>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</si>
  <si>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</si>
  <si>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</si>
  <si>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</si>
  <si>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</si>
  <si>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</si>
  <si>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</si>
  <si>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</si>
  <si>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</si>
  <si>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</si>
  <si>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</si>
  <si>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</si>
  <si>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Duck Duck Goose</t>
  </si>
  <si>
    <t>Jönnek a kacsák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</si>
  <si>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</si>
  <si>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</si>
  <si>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</si>
  <si>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</si>
  <si>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</si>
  <si>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</si>
  <si>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</si>
  <si>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</si>
  <si>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</si>
  <si>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</si>
  <si>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</si>
  <si>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</si>
  <si>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</si>
  <si>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</si>
  <si>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</si>
  <si>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</si>
  <si>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</si>
  <si>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</si>
  <si>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</si>
  <si>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</si>
  <si>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</si>
  <si>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</si>
  <si>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</si>
  <si>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</si>
  <si>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</si>
  <si>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</si>
  <si>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</si>
  <si>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</si>
  <si>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</si>
  <si>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</si>
  <si>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</si>
  <si>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</si>
  <si>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</si>
  <si>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</si>
  <si>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</si>
  <si>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</si>
  <si>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</si>
  <si>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</si>
  <si>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</si>
  <si>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</si>
  <si>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</si>
  <si>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</si>
  <si>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Taxi 5</t>
  </si>
  <si>
    <t>Marvin ou la belle éducation / Reinventing Marvin</t>
  </si>
  <si>
    <t>Színpadon az életem</t>
  </si>
  <si>
    <t>Szaffi</t>
  </si>
  <si>
    <t>Kedd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</si>
  <si>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</si>
  <si>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</si>
  <si>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</si>
  <si>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</si>
  <si>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</si>
  <si>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</si>
  <si>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</si>
  <si>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</si>
  <si>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</si>
  <si>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</si>
  <si>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</si>
  <si>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</si>
  <si>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</si>
  <si>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</si>
  <si>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</si>
  <si>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</si>
  <si>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</si>
  <si>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</si>
  <si>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</si>
  <si>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</si>
  <si>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</si>
  <si>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</si>
  <si>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</si>
  <si>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</si>
  <si>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</si>
  <si>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</si>
  <si>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</si>
  <si>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</si>
  <si>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</si>
  <si>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</si>
  <si>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</si>
  <si>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</si>
  <si>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</si>
  <si>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</si>
  <si>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</si>
  <si>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</si>
  <si>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</si>
  <si>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</si>
  <si>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</si>
  <si>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</si>
  <si>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</si>
  <si>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</si>
  <si>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</si>
  <si>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</si>
  <si>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</si>
  <si>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</si>
  <si>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</si>
  <si>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</si>
  <si>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</si>
  <si>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</si>
  <si>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</si>
  <si>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</si>
  <si>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</si>
  <si>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</si>
  <si>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</si>
  <si>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</si>
  <si>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</si>
  <si>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</si>
  <si>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</si>
  <si>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</si>
  <si>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</si>
  <si>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</si>
  <si>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</si>
  <si>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</si>
  <si>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</si>
  <si>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</si>
  <si>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</si>
  <si>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</si>
  <si>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</si>
  <si>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</si>
  <si>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</si>
  <si>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</si>
  <si>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</si>
  <si>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</si>
  <si>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</si>
  <si>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</si>
  <si>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</si>
  <si>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</si>
  <si>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</si>
  <si>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</si>
  <si>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</si>
  <si>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</si>
  <si>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</si>
  <si>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</si>
  <si>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</si>
  <si>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</si>
  <si>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</si>
  <si>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</si>
  <si>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</si>
  <si>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</si>
  <si>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</si>
  <si>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</si>
  <si>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</si>
  <si>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</si>
  <si>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</si>
  <si>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</si>
  <si>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</si>
  <si>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</si>
  <si>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</si>
  <si>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</si>
  <si>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</si>
  <si>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</si>
  <si>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</si>
  <si>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</si>
  <si>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</si>
  <si>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</si>
  <si>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</si>
  <si>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</si>
  <si>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</si>
  <si>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</si>
  <si>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</si>
  <si>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</si>
  <si>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</si>
  <si>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</si>
  <si>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</si>
  <si>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</si>
  <si>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</si>
  <si>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</si>
  <si>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</si>
  <si>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</si>
  <si>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</si>
  <si>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</si>
  <si>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</si>
  <si>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</si>
  <si>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</si>
  <si>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</si>
  <si>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</si>
  <si>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</si>
  <si>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</si>
  <si>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</si>
  <si>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</si>
  <si>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</si>
  <si>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</si>
  <si>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</si>
  <si>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</si>
  <si>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</si>
  <si>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</si>
  <si>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</si>
  <si>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</si>
  <si>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</si>
  <si>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</si>
  <si>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</si>
  <si>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</si>
  <si>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</si>
  <si>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</si>
  <si>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</si>
  <si>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</si>
  <si>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</si>
  <si>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</si>
  <si>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</si>
  <si>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</si>
  <si>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</si>
  <si>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</si>
  <si>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</si>
  <si>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</si>
  <si>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</si>
  <si>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</si>
  <si>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</si>
  <si>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</si>
  <si>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</si>
  <si>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</si>
  <si>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</si>
  <si>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</si>
  <si>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</si>
  <si>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</si>
  <si>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</si>
  <si>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</si>
  <si>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</si>
  <si>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</si>
  <si>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</si>
  <si>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</si>
  <si>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</si>
  <si>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</si>
  <si>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</si>
  <si>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</si>
  <si>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</si>
  <si>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</si>
  <si>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</si>
  <si>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</si>
  <si>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</si>
  <si>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</si>
  <si>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</si>
  <si>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</si>
  <si>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</si>
  <si>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</si>
  <si>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</si>
  <si>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</si>
  <si>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</si>
  <si>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</si>
  <si>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</si>
  <si>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</si>
  <si>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</si>
  <si>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</si>
  <si>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</si>
  <si>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</si>
  <si>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</si>
  <si>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</si>
  <si>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</si>
  <si>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</si>
  <si>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</si>
  <si>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</si>
  <si>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</si>
  <si>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</si>
  <si>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</si>
  <si>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</si>
  <si>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</si>
  <si>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</si>
  <si>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</si>
  <si>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</si>
  <si>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</si>
  <si>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</si>
  <si>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</si>
  <si>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</si>
  <si>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</si>
  <si>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</si>
  <si>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</si>
  <si>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</si>
  <si>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</si>
  <si>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</si>
  <si>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</si>
  <si>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</si>
  <si>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</si>
  <si>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</si>
  <si>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</si>
  <si>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</si>
  <si>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</si>
  <si>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</si>
  <si>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</si>
  <si>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</si>
  <si>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</si>
  <si>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</si>
  <si>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</si>
  <si>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</si>
  <si>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</si>
  <si>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</si>
  <si>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</si>
  <si>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</si>
  <si>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</si>
  <si>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</si>
  <si>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</si>
  <si>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</si>
  <si>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</si>
  <si>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</si>
  <si>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</si>
  <si>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</si>
  <si>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</si>
  <si>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</si>
  <si>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</si>
  <si>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</si>
  <si>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</si>
  <si>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</si>
  <si>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</si>
  <si>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</si>
  <si>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</si>
  <si>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</si>
  <si>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</si>
  <si>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</si>
  <si>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</si>
  <si>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</si>
  <si>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</si>
  <si>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</si>
  <si>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</si>
  <si>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</si>
  <si>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</si>
  <si>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</si>
  <si>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</si>
  <si>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</si>
  <si>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</si>
  <si>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</si>
  <si>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</si>
  <si>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</si>
  <si>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</si>
  <si>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</si>
  <si>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</si>
  <si>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</si>
  <si>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</si>
  <si>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</si>
  <si>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</si>
  <si>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</si>
  <si>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</si>
  <si>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</si>
  <si>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</si>
  <si>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</si>
  <si>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</si>
  <si>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</si>
  <si>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</si>
  <si>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</si>
  <si>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</si>
  <si>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</si>
  <si>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</si>
  <si>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</si>
  <si>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</si>
  <si>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</si>
  <si>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</si>
  <si>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</si>
  <si>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</si>
  <si>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</si>
  <si>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</si>
  <si>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</si>
  <si>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</si>
  <si>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</si>
  <si>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</si>
  <si>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</si>
  <si>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</si>
  <si>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</si>
  <si>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</si>
  <si>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</si>
  <si>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</si>
  <si>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</si>
  <si>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</si>
  <si>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</si>
  <si>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</si>
  <si>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</si>
  <si>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</si>
  <si>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</si>
  <si>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</si>
  <si>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</si>
  <si>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</si>
  <si>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</si>
  <si>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</si>
  <si>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</si>
  <si>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</si>
  <si>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</si>
  <si>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</si>
  <si>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</si>
  <si>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</si>
  <si>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</si>
  <si>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</si>
  <si>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</si>
  <si>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</si>
  <si>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</si>
  <si>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</si>
  <si>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</si>
  <si>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</si>
  <si>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</si>
  <si>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</si>
  <si>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</si>
  <si>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</si>
  <si>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</si>
  <si>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</si>
  <si>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</si>
  <si>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</si>
  <si>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</si>
  <si>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</si>
  <si>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</si>
  <si>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</si>
  <si>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</si>
  <si>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</si>
  <si>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</si>
  <si>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</si>
  <si>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</si>
  <si>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</si>
  <si>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</si>
  <si>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</si>
  <si>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</si>
  <si>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</si>
  <si>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</si>
  <si>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</si>
  <si>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</si>
  <si>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</si>
  <si>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</si>
  <si>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</si>
  <si>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</si>
  <si>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</si>
  <si>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</si>
  <si>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</si>
  <si>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</si>
  <si>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</si>
  <si>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</si>
  <si>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</si>
  <si>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</si>
  <si>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</si>
  <si>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</si>
  <si>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</si>
  <si>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</si>
  <si>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</si>
  <si>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</si>
  <si>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</si>
  <si>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</si>
  <si>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</si>
  <si>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</si>
  <si>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</si>
  <si>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</si>
  <si>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</si>
  <si>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</si>
  <si>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</si>
  <si>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</si>
  <si>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</si>
  <si>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</si>
  <si>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</si>
  <si>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</si>
  <si>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</si>
  <si>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</si>
  <si>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</si>
  <si>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</si>
  <si>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</si>
  <si>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</si>
  <si>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</si>
  <si>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</si>
  <si>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</si>
  <si>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</si>
  <si>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</si>
  <si>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</si>
  <si>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</si>
  <si>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</si>
  <si>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</si>
  <si>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</si>
  <si>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</si>
  <si>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</si>
  <si>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</si>
  <si>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</si>
  <si>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</si>
  <si>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</si>
  <si>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</si>
  <si>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</si>
  <si>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</si>
  <si>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</si>
  <si>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</si>
  <si>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</si>
  <si>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</si>
  <si>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</si>
  <si>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</si>
  <si>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</si>
  <si>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</si>
  <si>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</si>
  <si>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</si>
  <si>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</si>
  <si>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</si>
  <si>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</si>
  <si>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</si>
  <si>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</si>
  <si>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</si>
  <si>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</si>
  <si>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</si>
  <si>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</si>
  <si>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</si>
  <si>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</si>
  <si>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</si>
  <si>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</si>
  <si>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</si>
  <si>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</si>
  <si>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</si>
  <si>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</si>
  <si>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</si>
  <si>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</si>
  <si>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</si>
  <si>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</si>
  <si>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</si>
  <si>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</si>
  <si>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</si>
  <si>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</si>
  <si>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</si>
  <si>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</si>
  <si>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</si>
  <si>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</si>
  <si>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</si>
  <si>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</si>
  <si>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</si>
  <si>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</si>
  <si>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</si>
  <si>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</si>
  <si>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</si>
  <si>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</si>
  <si>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</si>
  <si>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</si>
  <si>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</si>
  <si>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</si>
  <si>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</si>
  <si>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</si>
  <si>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</si>
  <si>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</si>
  <si>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</si>
  <si>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</si>
  <si>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</si>
  <si>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</si>
  <si>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</si>
  <si>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</si>
  <si>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</si>
  <si>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</si>
  <si>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</si>
  <si>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</si>
  <si>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</si>
  <si>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</si>
  <si>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</si>
  <si>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</si>
  <si>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</si>
  <si>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</si>
  <si>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</si>
  <si>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</si>
  <si>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</si>
  <si>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</si>
  <si>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</si>
  <si>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</si>
  <si>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CineTel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</si>
  <si>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</si>
  <si>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</si>
  <si>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</si>
  <si>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</si>
  <si>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</si>
  <si>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</si>
  <si>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</si>
  <si>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</si>
  <si>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</si>
  <si>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</si>
  <si>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</si>
  <si>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</si>
  <si>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</si>
  <si>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</si>
  <si>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</si>
  <si>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</si>
  <si>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</si>
  <si>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</si>
  <si>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</si>
  <si>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</si>
  <si>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</si>
  <si>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</si>
  <si>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</si>
  <si>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</si>
  <si>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</si>
  <si>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</si>
  <si>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</si>
  <si>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</si>
  <si>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</si>
  <si>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</si>
  <si>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</si>
  <si>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</si>
  <si>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</si>
  <si>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</si>
  <si>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</si>
  <si>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</si>
  <si>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</si>
  <si>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</si>
  <si>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</si>
  <si>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</si>
  <si>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</si>
  <si>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</si>
  <si>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</si>
  <si>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</si>
  <si>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</si>
  <si>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</si>
  <si>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</si>
  <si>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</si>
  <si>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</si>
  <si>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</si>
  <si>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</si>
  <si>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</si>
  <si>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</si>
  <si>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</si>
  <si>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</si>
  <si>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</si>
  <si>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</si>
  <si>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</si>
  <si>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</si>
  <si>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</si>
  <si>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</si>
  <si>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</si>
  <si>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</si>
  <si>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</si>
  <si>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</si>
  <si>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</si>
  <si>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</si>
  <si>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</si>
  <si>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</si>
  <si>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</si>
  <si>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</si>
  <si>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</si>
  <si>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</si>
  <si>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</si>
  <si>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</si>
  <si>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</si>
  <si>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</si>
  <si>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</si>
  <si>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</si>
  <si>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</si>
  <si>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</si>
  <si>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</si>
  <si>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</si>
  <si>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</si>
  <si>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</si>
  <si>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</si>
  <si>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</si>
  <si>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</si>
  <si>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</si>
  <si>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</si>
  <si>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</si>
  <si>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</si>
  <si>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</si>
  <si>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</si>
  <si>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</si>
  <si>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</si>
  <si>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</si>
  <si>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</si>
  <si>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</si>
  <si>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</si>
  <si>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</si>
  <si>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</si>
  <si>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</si>
  <si>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</si>
  <si>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</si>
  <si>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</si>
  <si>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</si>
  <si>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</si>
  <si>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</si>
  <si>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</si>
  <si>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</si>
  <si>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</si>
  <si>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</si>
  <si>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</si>
  <si>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</si>
  <si>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</si>
  <si>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</si>
  <si>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</si>
  <si>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</si>
  <si>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</si>
  <si>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</si>
  <si>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</si>
  <si>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</si>
  <si>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</si>
  <si>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</si>
  <si>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</si>
  <si>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</si>
  <si>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</si>
  <si>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</si>
  <si>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</si>
  <si>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</si>
  <si>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</si>
  <si>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</si>
  <si>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</si>
  <si>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</si>
  <si>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</si>
  <si>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</si>
  <si>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</si>
  <si>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</si>
  <si>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</si>
  <si>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</si>
  <si>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</si>
  <si>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</si>
  <si>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</si>
  <si>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</si>
  <si>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</si>
  <si>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</si>
  <si>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</si>
  <si>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</si>
  <si>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</si>
  <si>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</si>
  <si>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</si>
  <si>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</si>
  <si>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</si>
  <si>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</si>
  <si>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</si>
  <si>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</si>
  <si>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</si>
  <si>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</si>
  <si>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</si>
  <si>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</si>
  <si>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</si>
  <si>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</si>
  <si>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</si>
  <si>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</si>
  <si>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Thu-Sun Income</t>
  </si>
  <si>
    <t>Mon-Wed Income</t>
  </si>
  <si>
    <t>TOP movie</t>
  </si>
  <si>
    <t>% of Thu-Sun Income</t>
  </si>
  <si>
    <t>% of Mon-Wed Income</t>
  </si>
  <si>
    <t>Helloween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</si>
</sst>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"/>
    <numFmt numFmtId="173" formatCode="0.0%"/>
    <numFmt numFmtId="174" formatCode="YYYY\-MM\-DD"/>
    <numFmt numFmtId="175" formatCode="#,##0\ [$Ft-40E];[RED]\-#,##0\ [$Ft-40E]"/>
    <numFmt numFmtId="176" formatCode="0.00%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65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 wrapText="1"/>
    </xf>
    <xf numFmtId="171" fontId="10" fillId="0" borderId="2" xfId="19" applyNumberFormat="1" applyFont="1" applyFill="1" applyBorder="1" applyAlignment="1" applyProtection="1">
      <alignment vertical="center"/>
      <protection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Border="1" applyAlignment="1">
      <alignment/>
    </xf>
    <xf numFmtId="169" fontId="9" fillId="0" borderId="2" xfId="0" applyNumberFormat="1" applyFont="1" applyFill="1" applyBorder="1" applyAlignment="1">
      <alignment horizontal="right"/>
    </xf>
    <xf numFmtId="169" fontId="10" fillId="0" borderId="2" xfId="15" applyNumberFormat="1" applyFont="1" applyFill="1" applyBorder="1" applyAlignment="1" applyProtection="1">
      <alignment/>
      <protection/>
    </xf>
    <xf numFmtId="164" fontId="10" fillId="0" borderId="2" xfId="0" applyFont="1" applyBorder="1" applyAlignment="1" applyProtection="1">
      <alignment horizontal="left" vertical="center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5" borderId="2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/>
    </xf>
    <xf numFmtId="168" fontId="0" fillId="0" borderId="2" xfId="0" applyNumberFormat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9" fontId="9" fillId="0" borderId="2" xfId="15" applyNumberFormat="1" applyFont="1" applyFill="1" applyBorder="1" applyAlignment="1" applyProtection="1">
      <alignment/>
      <protection/>
    </xf>
    <xf numFmtId="164" fontId="7" fillId="6" borderId="2" xfId="0" applyFont="1" applyFill="1" applyBorder="1" applyAlignment="1" applyProtection="1">
      <alignment horizontal="right" vertical="center"/>
      <protection/>
    </xf>
    <xf numFmtId="164" fontId="11" fillId="6" borderId="2" xfId="0" applyFont="1" applyFill="1" applyBorder="1" applyAlignment="1" applyProtection="1">
      <alignment horizontal="left" vertical="center"/>
      <protection/>
    </xf>
    <xf numFmtId="169" fontId="10" fillId="6" borderId="2" xfId="0" applyNumberFormat="1" applyFont="1" applyFill="1" applyBorder="1" applyAlignment="1" applyProtection="1">
      <alignment vertical="center"/>
      <protection locked="0"/>
    </xf>
    <xf numFmtId="164" fontId="9" fillId="6" borderId="2" xfId="0" applyFont="1" applyFill="1" applyBorder="1" applyAlignment="1">
      <alignment/>
    </xf>
    <xf numFmtId="169" fontId="10" fillId="6" borderId="2" xfId="0" applyNumberFormat="1" applyFont="1" applyFill="1" applyBorder="1" applyAlignment="1" applyProtection="1">
      <alignment horizontal="center" vertical="center"/>
      <protection locked="0"/>
    </xf>
    <xf numFmtId="169" fontId="12" fillId="6" borderId="2" xfId="15" applyNumberFormat="1" applyFont="1" applyFill="1" applyBorder="1" applyAlignment="1" applyProtection="1">
      <alignment/>
      <protection/>
    </xf>
    <xf numFmtId="173" fontId="13" fillId="6" borderId="2" xfId="19" applyNumberFormat="1" applyFont="1" applyFill="1" applyBorder="1" applyAlignment="1" applyProtection="1">
      <alignment vertical="center"/>
      <protection/>
    </xf>
    <xf numFmtId="169" fontId="9" fillId="0" borderId="2" xfId="0" applyNumberFormat="1" applyFont="1" applyFill="1" applyBorder="1" applyAlignment="1">
      <alignment/>
    </xf>
    <xf numFmtId="169" fontId="9" fillId="0" borderId="2" xfId="15" applyNumberFormat="1" applyFont="1" applyFill="1" applyBorder="1" applyAlignment="1" applyProtection="1">
      <alignment horizontal="right" wrapText="1"/>
      <protection/>
    </xf>
    <xf numFmtId="164" fontId="0" fillId="0" borderId="2" xfId="0" applyFont="1" applyBorder="1" applyAlignment="1">
      <alignment wrapText="1"/>
    </xf>
    <xf numFmtId="164" fontId="9" fillId="0" borderId="2" xfId="0" applyFont="1" applyBorder="1" applyAlignment="1">
      <alignment wrapText="1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0" fillId="3" borderId="2" xfId="0" applyFill="1" applyBorder="1" applyAlignment="1">
      <alignment/>
    </xf>
    <xf numFmtId="164" fontId="0" fillId="0" borderId="0" xfId="0" applyFill="1" applyAlignment="1">
      <alignment/>
    </xf>
    <xf numFmtId="169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9" fillId="4" borderId="2" xfId="0" applyFont="1" applyFill="1" applyBorder="1" applyAlignment="1">
      <alignment horizontal="center"/>
    </xf>
    <xf numFmtId="164" fontId="0" fillId="0" borderId="0" xfId="0" applyFont="1" applyAlignment="1">
      <alignment/>
    </xf>
    <xf numFmtId="168" fontId="9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center"/>
    </xf>
    <xf numFmtId="169" fontId="9" fillId="0" borderId="2" xfId="15" applyNumberFormat="1" applyFont="1" applyFill="1" applyBorder="1" applyAlignment="1" applyProtection="1">
      <alignment wrapText="1"/>
      <protection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9" fillId="0" borderId="2" xfId="0" applyFont="1" applyFill="1" applyBorder="1" applyAlignment="1">
      <alignment wrapText="1"/>
    </xf>
    <xf numFmtId="169" fontId="9" fillId="0" borderId="2" xfId="0" applyNumberFormat="1" applyFont="1" applyFill="1" applyBorder="1" applyAlignment="1">
      <alignment horizontal="right" wrapText="1"/>
    </xf>
    <xf numFmtId="164" fontId="9" fillId="0" borderId="2" xfId="0" applyFont="1" applyBorder="1" applyAlignment="1">
      <alignment vertical="top"/>
    </xf>
    <xf numFmtId="164" fontId="9" fillId="0" borderId="0" xfId="0" applyFont="1" applyFill="1" applyAlignment="1">
      <alignment/>
    </xf>
    <xf numFmtId="169" fontId="9" fillId="0" borderId="0" xfId="0" applyNumberFormat="1" applyFont="1" applyFill="1" applyAlignment="1">
      <alignment wrapText="1"/>
    </xf>
    <xf numFmtId="169" fontId="9" fillId="0" borderId="2" xfId="0" applyNumberFormat="1" applyFont="1" applyFill="1" applyBorder="1" applyAlignment="1">
      <alignment vertical="center"/>
    </xf>
    <xf numFmtId="169" fontId="9" fillId="0" borderId="2" xfId="0" applyNumberFormat="1" applyFont="1" applyFill="1" applyBorder="1" applyAlignment="1" applyProtection="1">
      <alignment vertical="center" wrapText="1"/>
      <protection locked="0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9" fontId="9" fillId="0" borderId="0" xfId="0" applyNumberFormat="1" applyFont="1" applyFill="1" applyAlignment="1">
      <alignment/>
    </xf>
    <xf numFmtId="164" fontId="9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9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9" fontId="15" fillId="2" borderId="6" xfId="0" applyNumberFormat="1" applyFont="1" applyFill="1" applyBorder="1" applyAlignment="1" applyProtection="1">
      <alignment vertical="center"/>
      <protection/>
    </xf>
    <xf numFmtId="173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3" borderId="2" xfId="0" applyFont="1" applyFill="1" applyBorder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9" fontId="9" fillId="5" borderId="2" xfId="0" applyNumberFormat="1" applyFont="1" applyFill="1" applyBorder="1" applyAlignment="1">
      <alignment horizontal="right"/>
    </xf>
    <xf numFmtId="168" fontId="0" fillId="0" borderId="0" xfId="0" applyNumberFormat="1" applyAlignment="1">
      <alignment horizontal="left"/>
    </xf>
    <xf numFmtId="164" fontId="0" fillId="7" borderId="2" xfId="0" applyFill="1" applyBorder="1" applyAlignment="1">
      <alignment/>
    </xf>
    <xf numFmtId="164" fontId="0" fillId="4" borderId="2" xfId="0" applyFill="1" applyBorder="1" applyAlignment="1">
      <alignment/>
    </xf>
    <xf numFmtId="164" fontId="16" fillId="0" borderId="0" xfId="0" applyFont="1" applyAlignment="1">
      <alignment/>
    </xf>
    <xf numFmtId="169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horizontal="right"/>
    </xf>
    <xf numFmtId="169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9" fontId="18" fillId="0" borderId="2" xfId="0" applyNumberFormat="1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vertical="top"/>
    </xf>
    <xf numFmtId="169" fontId="8" fillId="0" borderId="2" xfId="15" applyNumberFormat="1" applyFont="1" applyFill="1" applyBorder="1" applyAlignment="1" applyProtection="1">
      <alignment/>
      <protection/>
    </xf>
    <xf numFmtId="169" fontId="8" fillId="0" borderId="2" xfId="15" applyNumberFormat="1" applyFont="1" applyFill="1" applyBorder="1" applyAlignment="1" applyProtection="1">
      <alignment wrapText="1"/>
      <protection/>
    </xf>
    <xf numFmtId="169" fontId="18" fillId="0" borderId="2" xfId="0" applyNumberFormat="1" applyFont="1" applyFill="1" applyBorder="1" applyAlignment="1" applyProtection="1">
      <alignment vertical="center"/>
      <protection locked="0"/>
    </xf>
    <xf numFmtId="164" fontId="17" fillId="0" borderId="2" xfId="0" applyFont="1" applyFill="1" applyBorder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18" fillId="3" borderId="2" xfId="0" applyFont="1" applyFill="1" applyBorder="1" applyAlignment="1" applyProtection="1">
      <alignment horizontal="center" vertical="center"/>
      <protection locked="0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7" fillId="0" borderId="0" xfId="0" applyFont="1" applyFill="1" applyAlignment="1">
      <alignment/>
    </xf>
    <xf numFmtId="169" fontId="8" fillId="0" borderId="2" xfId="0" applyNumberFormat="1" applyFont="1" applyFill="1" applyBorder="1" applyAlignment="1">
      <alignment wrapText="1"/>
    </xf>
    <xf numFmtId="168" fontId="8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vertical="center"/>
    </xf>
    <xf numFmtId="164" fontId="17" fillId="0" borderId="2" xfId="0" applyFont="1" applyFill="1" applyBorder="1" applyAlignment="1">
      <alignment/>
    </xf>
    <xf numFmtId="164" fontId="17" fillId="0" borderId="2" xfId="0" applyFont="1" applyFill="1" applyBorder="1" applyAlignment="1">
      <alignment vertical="top"/>
    </xf>
    <xf numFmtId="164" fontId="17" fillId="0" borderId="2" xfId="0" applyFont="1" applyFill="1" applyBorder="1" applyAlignment="1">
      <alignment horizontal="center"/>
    </xf>
    <xf numFmtId="169" fontId="0" fillId="0" borderId="2" xfId="0" applyNumberFormat="1" applyFont="1" applyFill="1" applyBorder="1" applyAlignment="1">
      <alignment wrapText="1"/>
    </xf>
    <xf numFmtId="164" fontId="8" fillId="8" borderId="2" xfId="0" applyFont="1" applyFill="1" applyBorder="1" applyAlignment="1">
      <alignment/>
    </xf>
    <xf numFmtId="168" fontId="8" fillId="8" borderId="2" xfId="0" applyNumberFormat="1" applyFont="1" applyFill="1" applyBorder="1" applyAlignment="1">
      <alignment/>
    </xf>
    <xf numFmtId="164" fontId="17" fillId="0" borderId="0" xfId="0" applyFont="1" applyFill="1" applyAlignment="1">
      <alignment wrapText="1"/>
    </xf>
    <xf numFmtId="164" fontId="8" fillId="0" borderId="2" xfId="0" applyFont="1" applyFill="1" applyBorder="1" applyAlignment="1">
      <alignment horizontal="center" wrapText="1"/>
    </xf>
    <xf numFmtId="169" fontId="18" fillId="0" borderId="2" xfId="15" applyNumberFormat="1" applyFont="1" applyFill="1" applyBorder="1" applyAlignment="1" applyProtection="1">
      <alignment/>
      <protection/>
    </xf>
    <xf numFmtId="164" fontId="18" fillId="4" borderId="2" xfId="0" applyFont="1" applyFill="1" applyBorder="1" applyAlignment="1" applyProtection="1">
      <alignment horizontal="center" vertical="center"/>
      <protection locked="0"/>
    </xf>
    <xf numFmtId="164" fontId="18" fillId="0" borderId="7" xfId="0" applyFont="1" applyFill="1" applyBorder="1" applyAlignment="1" applyProtection="1">
      <alignment horizontal="left" vertical="center"/>
      <protection/>
    </xf>
    <xf numFmtId="169" fontId="9" fillId="8" borderId="2" xfId="0" applyNumberFormat="1" applyFont="1" applyFill="1" applyBorder="1" applyAlignment="1">
      <alignment/>
    </xf>
    <xf numFmtId="169" fontId="9" fillId="8" borderId="2" xfId="0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 wrapText="1"/>
    </xf>
    <xf numFmtId="169" fontId="18" fillId="0" borderId="2" xfId="0" applyNumberFormat="1" applyFont="1" applyFill="1" applyBorder="1" applyAlignment="1">
      <alignment/>
    </xf>
    <xf numFmtId="164" fontId="1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wrapText="1"/>
    </xf>
    <xf numFmtId="164" fontId="18" fillId="0" borderId="2" xfId="0" applyFont="1" applyFill="1" applyBorder="1" applyAlignment="1">
      <alignment/>
    </xf>
    <xf numFmtId="169" fontId="9" fillId="7" borderId="2" xfId="0" applyNumberFormat="1" applyFont="1" applyFill="1" applyBorder="1" applyAlignment="1">
      <alignment wrapText="1"/>
    </xf>
    <xf numFmtId="164" fontId="18" fillId="5" borderId="2" xfId="0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 applyProtection="1">
      <alignment horizontal="left" vertical="center"/>
      <protection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9" fontId="8" fillId="0" borderId="0" xfId="0" applyNumberFormat="1" applyFont="1" applyFill="1" applyAlignment="1">
      <alignment/>
    </xf>
    <xf numFmtId="169" fontId="9" fillId="7" borderId="2" xfId="0" applyNumberFormat="1" applyFont="1" applyFill="1" applyBorder="1" applyAlignment="1">
      <alignment horizontal="right"/>
    </xf>
    <xf numFmtId="169" fontId="9" fillId="7" borderId="2" xfId="15" applyNumberFormat="1" applyFont="1" applyFill="1" applyBorder="1" applyAlignment="1" applyProtection="1">
      <alignment horizontal="right" wrapText="1"/>
      <protection/>
    </xf>
    <xf numFmtId="169" fontId="17" fillId="0" borderId="2" xfId="0" applyNumberFormat="1" applyFont="1" applyFill="1" applyBorder="1" applyAlignment="1">
      <alignment wrapText="1"/>
    </xf>
    <xf numFmtId="169" fontId="8" fillId="0" borderId="2" xfId="15" applyNumberFormat="1" applyFont="1" applyFill="1" applyBorder="1" applyAlignment="1" applyProtection="1">
      <alignment horizontal="right" wrapText="1"/>
      <protection/>
    </xf>
    <xf numFmtId="169" fontId="8" fillId="7" borderId="2" xfId="0" applyNumberFormat="1" applyFont="1" applyFill="1" applyBorder="1" applyAlignment="1">
      <alignment/>
    </xf>
    <xf numFmtId="169" fontId="8" fillId="0" borderId="0" xfId="15" applyNumberFormat="1" applyFont="1" applyFill="1" applyBorder="1" applyAlignment="1" applyProtection="1">
      <alignment wrapText="1"/>
      <protection/>
    </xf>
    <xf numFmtId="164" fontId="17" fillId="0" borderId="0" xfId="0" applyNumberFormat="1" applyFont="1" applyFill="1" applyAlignment="1">
      <alignment wrapText="1"/>
    </xf>
    <xf numFmtId="169" fontId="8" fillId="7" borderId="2" xfId="0" applyNumberFormat="1" applyFont="1" applyFill="1" applyBorder="1" applyAlignment="1">
      <alignment horizontal="right"/>
    </xf>
    <xf numFmtId="169" fontId="8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9" fontId="19" fillId="0" borderId="2" xfId="0" applyNumberFormat="1" applyFont="1" applyBorder="1" applyAlignment="1">
      <alignment/>
    </xf>
    <xf numFmtId="174" fontId="9" fillId="0" borderId="2" xfId="0" applyNumberFormat="1" applyFont="1" applyBorder="1" applyAlignment="1">
      <alignment horizontal="left"/>
    </xf>
    <xf numFmtId="175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64" fontId="0" fillId="0" borderId="2" xfId="0" applyFont="1" applyBorder="1" applyAlignment="1">
      <alignment/>
    </xf>
    <xf numFmtId="174" fontId="9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9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4" fontId="22" fillId="0" borderId="0" xfId="0" applyFont="1" applyAlignment="1">
      <alignment/>
    </xf>
    <xf numFmtId="164" fontId="22" fillId="0" borderId="2" xfId="0" applyFont="1" applyBorder="1" applyAlignment="1">
      <alignment/>
    </xf>
    <xf numFmtId="169" fontId="22" fillId="0" borderId="2" xfId="0" applyNumberFormat="1" applyFont="1" applyBorder="1" applyAlignment="1">
      <alignment/>
    </xf>
    <xf numFmtId="169" fontId="22" fillId="0" borderId="2" xfId="0" applyNumberFormat="1" applyFont="1" applyBorder="1" applyAlignment="1">
      <alignment horizontal="left"/>
    </xf>
    <xf numFmtId="169" fontId="22" fillId="0" borderId="2" xfId="0" applyNumberFormat="1" applyFont="1" applyBorder="1" applyAlignment="1">
      <alignment horizontal="center"/>
    </xf>
    <xf numFmtId="169" fontId="0" fillId="0" borderId="2" xfId="0" applyNumberFormat="1" applyFont="1" applyBorder="1" applyAlignment="1">
      <alignment horizontal="left"/>
    </xf>
    <xf numFmtId="174" fontId="0" fillId="0" borderId="2" xfId="0" applyNumberFormat="1" applyFont="1" applyBorder="1" applyAlignment="1">
      <alignment/>
    </xf>
    <xf numFmtId="173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505"/>
          <c:w val="0.959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Totals'!$B$4:$B$124</c:f>
              <c:strCache/>
            </c:strRef>
          </c:cat>
          <c:val>
            <c:numRef>
              <c:f>'Weekly Totals'!$C$4:$C$124</c:f>
              <c:numCache/>
            </c:numRef>
          </c:val>
          <c:smooth val="0"/>
        </c:ser>
        <c:marker val="1"/>
        <c:axId val="17872871"/>
        <c:axId val="26638112"/>
      </c:line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6638112"/>
        <c:crossesAt val="0"/>
        <c:auto val="0"/>
        <c:lblOffset val="100"/>
        <c:noMultiLvlLbl val="0"/>
      </c:catAx>
      <c:valAx>
        <c:axId val="26638112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7287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185"/>
          <c:w val="0.191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13925"/>
          <c:w val="0.89025"/>
          <c:h val="0.813"/>
        </c:manualLayout>
      </c:layout>
      <c:areaChart>
        <c:grouping val="stacked"/>
        <c:varyColors val="0"/>
        <c:ser>
          <c:idx val="0"/>
          <c:order val="0"/>
          <c:tx>
            <c:strRef>
              <c:f>'Thu-Sun vs Mon-Wed'!$D$1:$D$1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Mon-Wed'!$B$13:$B$121</c:f>
              <c:strCache/>
            </c:strRef>
          </c:cat>
          <c:val>
            <c:numRef>
              <c:f>'Thu-Sun vs Mon-Wed'!$D$13:$D$121</c:f>
              <c:numCache/>
            </c:numRef>
          </c:val>
        </c:ser>
        <c:ser>
          <c:idx val="1"/>
          <c:order val="1"/>
          <c:tx>
            <c:strRef>
              <c:f>'Thu-Sun vs Mon-Wed'!$E$1:$E$1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Mon-Wed'!$B$13:$B$121</c:f>
              <c:strCache/>
            </c:strRef>
          </c:cat>
          <c:val>
            <c:numRef>
              <c:f>'Thu-Sun vs Mon-Wed'!$E$13:$E$121</c:f>
              <c:numCache/>
            </c:numRef>
          </c:val>
        </c:ser>
        <c:axId val="38416417"/>
        <c:axId val="10203434"/>
      </c:areaChart>
      <c:catAx>
        <c:axId val="3841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Dátum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4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03434"/>
        <c:crossesAt val="0"/>
        <c:auto val="0"/>
        <c:lblOffset val="100"/>
        <c:noMultiLvlLbl val="0"/>
      </c:catAx>
      <c:valAx>
        <c:axId val="10203434"/>
        <c:scaling>
          <c:orientation val="minMax"/>
          <c:max val="8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1641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14825"/>
          <c:w val="0.19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151"/>
          <c:w val="0.89075"/>
          <c:h val="0.80275"/>
        </c:manualLayout>
      </c:layout>
      <c:areaChart>
        <c:grouping val="percentStacked"/>
        <c:varyColors val="0"/>
        <c:ser>
          <c:idx val="0"/>
          <c:order val="0"/>
          <c:tx>
            <c:strRef>
              <c:f>'Thu-Sun vs Mon-Wed'!$H$1:$H$1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Mon-Wed'!$G$13:$G$121</c:f>
              <c:strCache/>
            </c:strRef>
          </c:cat>
          <c:val>
            <c:numRef>
              <c:f>'Thu-Sun vs Mon-Wed'!$H$13:$H$121</c:f>
              <c:numCache/>
            </c:numRef>
          </c:val>
        </c:ser>
        <c:ser>
          <c:idx val="1"/>
          <c:order val="1"/>
          <c:tx>
            <c:strRef>
              <c:f>'Thu-Sun vs Mon-Wed'!$I$1:$I$1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Mon-Wed'!$G$13:$G$121</c:f>
              <c:strCache/>
            </c:strRef>
          </c:cat>
          <c:val>
            <c:numRef>
              <c:f>'Thu-Sun vs Mon-Wed'!$I$13:$I$121</c:f>
              <c:numCache/>
            </c:numRef>
          </c:val>
        </c:ser>
        <c:axId val="24722043"/>
        <c:axId val="21171796"/>
      </c:areaChart>
      <c:catAx>
        <c:axId val="2472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71796"/>
        <c:crossesAt val="0"/>
        <c:auto val="0"/>
        <c:lblOffset val="100"/>
        <c:noMultiLvlLbl val="0"/>
      </c:catAx>
      <c:valAx>
        <c:axId val="2117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of weekly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2204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8275"/>
          <c:y val="0.52875"/>
          <c:w val="0.151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124</xdr:row>
      <xdr:rowOff>152400</xdr:rowOff>
    </xdr:from>
    <xdr:to>
      <xdr:col>13</xdr:col>
      <xdr:colOff>238125</xdr:colOff>
      <xdr:row>158</xdr:row>
      <xdr:rowOff>85725</xdr:rowOff>
    </xdr:to>
    <xdr:graphicFrame>
      <xdr:nvGraphicFramePr>
        <xdr:cNvPr id="1" name="Chart 1"/>
        <xdr:cNvGraphicFramePr/>
      </xdr:nvGraphicFramePr>
      <xdr:xfrm>
        <a:off x="0" y="23774400"/>
        <a:ext cx="116776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135</xdr:row>
      <xdr:rowOff>85725</xdr:rowOff>
    </xdr:from>
    <xdr:to>
      <xdr:col>4</xdr:col>
      <xdr:colOff>1171575</xdr:colOff>
      <xdr:row>136</xdr:row>
      <xdr:rowOff>76200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609725" y="25803225"/>
          <a:ext cx="2343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 editAs="absolute">
    <xdr:from>
      <xdr:col>4</xdr:col>
      <xdr:colOff>447675</xdr:colOff>
      <xdr:row>137</xdr:row>
      <xdr:rowOff>85725</xdr:rowOff>
    </xdr:from>
    <xdr:to>
      <xdr:col>4</xdr:col>
      <xdr:colOff>2343150</xdr:colOff>
      <xdr:row>138</xdr:row>
      <xdr:rowOff>85725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228975" y="26184225"/>
          <a:ext cx="1895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 editAs="absolute">
    <xdr:from>
      <xdr:col>5</xdr:col>
      <xdr:colOff>447675</xdr:colOff>
      <xdr:row>131</xdr:row>
      <xdr:rowOff>47625</xdr:rowOff>
    </xdr:from>
    <xdr:to>
      <xdr:col>8</xdr:col>
      <xdr:colOff>209550</xdr:colOff>
      <xdr:row>132</xdr:row>
      <xdr:rowOff>57150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6324600" y="25003125"/>
          <a:ext cx="1847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122</xdr:row>
      <xdr:rowOff>95250</xdr:rowOff>
    </xdr:from>
    <xdr:to>
      <xdr:col>9</xdr:col>
      <xdr:colOff>0</xdr:colOff>
      <xdr:row>149</xdr:row>
      <xdr:rowOff>161925</xdr:rowOff>
    </xdr:to>
    <xdr:graphicFrame>
      <xdr:nvGraphicFramePr>
        <xdr:cNvPr id="1" name="Chart 1"/>
        <xdr:cNvGraphicFramePr/>
      </xdr:nvGraphicFramePr>
      <xdr:xfrm>
        <a:off x="0" y="23336250"/>
        <a:ext cx="114109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150</xdr:row>
      <xdr:rowOff>0</xdr:rowOff>
    </xdr:from>
    <xdr:to>
      <xdr:col>8</xdr:col>
      <xdr:colOff>1552575</xdr:colOff>
      <xdr:row>176</xdr:row>
      <xdr:rowOff>104775</xdr:rowOff>
    </xdr:to>
    <xdr:graphicFrame>
      <xdr:nvGraphicFramePr>
        <xdr:cNvPr id="2" name="Chart 2"/>
        <xdr:cNvGraphicFramePr/>
      </xdr:nvGraphicFramePr>
      <xdr:xfrm>
        <a:off x="0" y="28575000"/>
        <a:ext cx="113823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4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7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3" ht="15.75" customHeight="1">
      <c r="A4" s="11">
        <v>1</v>
      </c>
      <c r="B4" s="12" t="s">
        <v>14</v>
      </c>
      <c r="C4" s="12" t="s">
        <v>15</v>
      </c>
      <c r="D4" s="13">
        <v>43440</v>
      </c>
      <c r="E4" s="14" t="s">
        <v>16</v>
      </c>
      <c r="F4" s="15"/>
      <c r="G4" s="16">
        <f aca="true" t="shared" si="0" ref="G4:G13">ROUNDUP(DATEDIF(D4,$B$417,"d")/7,0)</f>
        <v>1</v>
      </c>
      <c r="H4" s="17">
        <v>153981923</v>
      </c>
      <c r="I4" s="17">
        <v>112156</v>
      </c>
      <c r="J4" s="17"/>
      <c r="K4" s="18">
        <f aca="true" t="shared" si="1" ref="K4:K13">IF(J4&lt;&gt;0,-(J4-H4)/J4,"")</f>
        <v>0</v>
      </c>
      <c r="L4" s="17">
        <v>153981923</v>
      </c>
      <c r="M4" s="17">
        <v>112156</v>
      </c>
    </row>
    <row r="5" spans="1:13" ht="15.75" customHeight="1">
      <c r="A5" s="11">
        <v>2</v>
      </c>
      <c r="B5" s="12" t="s">
        <v>17</v>
      </c>
      <c r="C5" s="12" t="s">
        <v>17</v>
      </c>
      <c r="D5" s="13">
        <v>43440</v>
      </c>
      <c r="E5" s="14" t="s">
        <v>18</v>
      </c>
      <c r="F5" s="19">
        <v>63</v>
      </c>
      <c r="G5" s="16">
        <f t="shared" si="0"/>
        <v>1</v>
      </c>
      <c r="H5" s="17">
        <v>70791345</v>
      </c>
      <c r="I5" s="17">
        <v>49313</v>
      </c>
      <c r="J5" s="17"/>
      <c r="K5" s="18">
        <f t="shared" si="1"/>
        <v>0</v>
      </c>
      <c r="L5" s="17">
        <v>70791345</v>
      </c>
      <c r="M5" s="17">
        <v>49313</v>
      </c>
    </row>
    <row r="6" spans="1:13" ht="15.75" customHeight="1">
      <c r="A6" s="11">
        <v>3</v>
      </c>
      <c r="B6" s="20" t="s">
        <v>19</v>
      </c>
      <c r="C6" s="20" t="s">
        <v>20</v>
      </c>
      <c r="D6" s="21">
        <v>43405</v>
      </c>
      <c r="E6" s="14" t="s">
        <v>21</v>
      </c>
      <c r="F6" s="19">
        <v>65</v>
      </c>
      <c r="G6" s="16">
        <f t="shared" si="0"/>
        <v>6</v>
      </c>
      <c r="H6" s="22">
        <v>47449523</v>
      </c>
      <c r="I6" s="22">
        <v>32618</v>
      </c>
      <c r="J6" s="22">
        <v>71771569</v>
      </c>
      <c r="K6" s="18">
        <f t="shared" si="1"/>
        <v>-0.3388813472922683</v>
      </c>
      <c r="L6" s="23">
        <v>697212400</v>
      </c>
      <c r="M6" s="17">
        <v>483725</v>
      </c>
    </row>
    <row r="7" spans="1:13" ht="15.75" customHeight="1">
      <c r="A7" s="11">
        <v>4</v>
      </c>
      <c r="B7" s="24" t="s">
        <v>22</v>
      </c>
      <c r="C7" s="25" t="s">
        <v>23</v>
      </c>
      <c r="D7" s="13">
        <v>43419</v>
      </c>
      <c r="E7" s="26" t="s">
        <v>18</v>
      </c>
      <c r="F7" s="19">
        <v>35</v>
      </c>
      <c r="G7" s="16">
        <f t="shared" si="0"/>
        <v>4</v>
      </c>
      <c r="H7" s="22">
        <v>42729845</v>
      </c>
      <c r="I7" s="22">
        <v>26673</v>
      </c>
      <c r="J7" s="22">
        <v>70604131</v>
      </c>
      <c r="K7" s="18">
        <f t="shared" si="1"/>
        <v>-0.3947968143677032</v>
      </c>
      <c r="L7" s="22">
        <v>468683582</v>
      </c>
      <c r="M7" s="22">
        <v>297164</v>
      </c>
    </row>
    <row r="8" spans="1:13" ht="15.75" customHeight="1">
      <c r="A8" s="11">
        <v>5</v>
      </c>
      <c r="B8" s="12" t="s">
        <v>24</v>
      </c>
      <c r="C8" s="12" t="s">
        <v>24</v>
      </c>
      <c r="D8" s="13">
        <v>43440</v>
      </c>
      <c r="E8" s="14" t="s">
        <v>25</v>
      </c>
      <c r="F8" s="19">
        <v>50</v>
      </c>
      <c r="G8" s="16">
        <f t="shared" si="0"/>
        <v>1</v>
      </c>
      <c r="H8" s="17">
        <v>37708019</v>
      </c>
      <c r="I8" s="17">
        <v>26277</v>
      </c>
      <c r="J8" s="17"/>
      <c r="K8" s="18">
        <f t="shared" si="1"/>
        <v>0</v>
      </c>
      <c r="L8" s="17">
        <v>37708019</v>
      </c>
      <c r="M8" s="17">
        <v>26277</v>
      </c>
    </row>
    <row r="9" spans="1:13" ht="15.75" customHeight="1">
      <c r="A9" s="11">
        <v>6</v>
      </c>
      <c r="B9" s="20" t="s">
        <v>26</v>
      </c>
      <c r="C9" s="20" t="s">
        <v>27</v>
      </c>
      <c r="D9" s="13">
        <v>43426</v>
      </c>
      <c r="E9" s="27" t="s">
        <v>21</v>
      </c>
      <c r="F9" s="19">
        <v>82</v>
      </c>
      <c r="G9" s="16">
        <f t="shared" si="0"/>
        <v>3</v>
      </c>
      <c r="H9" s="17">
        <v>13431351</v>
      </c>
      <c r="I9" s="17">
        <v>10458</v>
      </c>
      <c r="J9" s="17">
        <v>24311395</v>
      </c>
      <c r="K9" s="18">
        <f t="shared" si="1"/>
        <v>-0.44752857662014045</v>
      </c>
      <c r="L9" s="22">
        <v>72751466</v>
      </c>
      <c r="M9" s="17">
        <v>54100</v>
      </c>
    </row>
    <row r="10" spans="1:14" ht="15.75" customHeight="1">
      <c r="A10" s="11">
        <v>7</v>
      </c>
      <c r="B10" s="14" t="s">
        <v>28</v>
      </c>
      <c r="C10" s="14" t="s">
        <v>29</v>
      </c>
      <c r="D10" s="13">
        <v>43433</v>
      </c>
      <c r="E10" s="14" t="s">
        <v>30</v>
      </c>
      <c r="F10" s="28">
        <v>65</v>
      </c>
      <c r="G10" s="16">
        <f t="shared" si="0"/>
        <v>2</v>
      </c>
      <c r="H10" s="17">
        <v>13412865</v>
      </c>
      <c r="I10" s="17">
        <v>12453</v>
      </c>
      <c r="J10" s="17">
        <v>21517211</v>
      </c>
      <c r="K10" s="18">
        <f t="shared" si="1"/>
        <v>-0.37664481702577535</v>
      </c>
      <c r="L10" s="17">
        <v>36772550</v>
      </c>
      <c r="M10" s="17">
        <v>28878</v>
      </c>
      <c r="N10" s="29"/>
    </row>
    <row r="11" spans="1:14" ht="15.75" customHeight="1">
      <c r="A11" s="11">
        <v>8</v>
      </c>
      <c r="B11" s="12" t="s">
        <v>31</v>
      </c>
      <c r="C11" s="12" t="s">
        <v>32</v>
      </c>
      <c r="D11" s="13">
        <v>43440</v>
      </c>
      <c r="E11" s="14" t="s">
        <v>30</v>
      </c>
      <c r="F11" s="28">
        <v>21</v>
      </c>
      <c r="G11" s="16">
        <f t="shared" si="0"/>
        <v>1</v>
      </c>
      <c r="H11" s="17">
        <v>10578430</v>
      </c>
      <c r="I11" s="17">
        <v>7090</v>
      </c>
      <c r="J11" s="17"/>
      <c r="K11" s="18">
        <f t="shared" si="1"/>
        <v>0</v>
      </c>
      <c r="L11" s="17">
        <v>10578430</v>
      </c>
      <c r="M11" s="17">
        <v>7090</v>
      </c>
      <c r="N11" s="29"/>
    </row>
    <row r="12" spans="1:14" ht="15.75" customHeight="1">
      <c r="A12" s="11">
        <v>9</v>
      </c>
      <c r="B12" s="14" t="s">
        <v>33</v>
      </c>
      <c r="C12" s="14" t="s">
        <v>34</v>
      </c>
      <c r="D12" s="13">
        <v>43433</v>
      </c>
      <c r="E12" s="14" t="s">
        <v>35</v>
      </c>
      <c r="F12" s="15"/>
      <c r="G12" s="16">
        <f t="shared" si="0"/>
        <v>2</v>
      </c>
      <c r="H12" s="17">
        <v>9478690</v>
      </c>
      <c r="I12" s="17">
        <v>6256</v>
      </c>
      <c r="J12" s="17">
        <v>19186738</v>
      </c>
      <c r="K12" s="18">
        <f t="shared" si="1"/>
        <v>-0.5059769930667736</v>
      </c>
      <c r="L12" s="17">
        <v>28665428</v>
      </c>
      <c r="M12" s="17">
        <v>19324</v>
      </c>
      <c r="N12" s="29"/>
    </row>
    <row r="13" spans="1:13" ht="15.75" customHeight="1">
      <c r="A13" s="11">
        <v>10</v>
      </c>
      <c r="B13" s="20" t="s">
        <v>36</v>
      </c>
      <c r="C13" s="20" t="s">
        <v>37</v>
      </c>
      <c r="D13" s="13">
        <v>43377</v>
      </c>
      <c r="E13" s="27" t="s">
        <v>18</v>
      </c>
      <c r="F13" s="19">
        <v>44</v>
      </c>
      <c r="G13" s="16">
        <f t="shared" si="0"/>
        <v>10</v>
      </c>
      <c r="H13" s="22">
        <v>4998953</v>
      </c>
      <c r="I13" s="22">
        <v>3439</v>
      </c>
      <c r="J13" s="22">
        <v>8361600</v>
      </c>
      <c r="K13" s="18">
        <f t="shared" si="1"/>
        <v>-0.4021535352085725</v>
      </c>
      <c r="L13" s="23">
        <v>188862761</v>
      </c>
      <c r="M13" s="23">
        <v>133391</v>
      </c>
    </row>
    <row r="14" spans="1:13" ht="8.25" customHeight="1">
      <c r="A14" s="11"/>
      <c r="B14" s="24"/>
      <c r="C14" s="25"/>
      <c r="D14" s="30"/>
      <c r="E14" s="26"/>
      <c r="F14" s="31"/>
      <c r="G14" s="32"/>
      <c r="H14" s="33"/>
      <c r="I14" s="33"/>
      <c r="J14" s="33"/>
      <c r="K14" s="18"/>
      <c r="L14" s="33"/>
      <c r="M14" s="33"/>
    </row>
    <row r="15" spans="1:13" ht="15.75">
      <c r="A15" s="34"/>
      <c r="B15" s="35" t="s">
        <v>38</v>
      </c>
      <c r="C15" s="36"/>
      <c r="D15" s="37"/>
      <c r="E15" s="37"/>
      <c r="F15" s="38"/>
      <c r="G15" s="37"/>
      <c r="H15" s="39">
        <f>SUM(H4:H14)</f>
        <v>404560944</v>
      </c>
      <c r="I15" s="39">
        <f>SUM(I4:I14)</f>
        <v>286733</v>
      </c>
      <c r="J15" s="39">
        <v>246643510</v>
      </c>
      <c r="K15" s="40">
        <f>IF(J15&lt;&gt;0,-(J15-H15)/J15,"")</f>
        <v>0.6402659206398741</v>
      </c>
      <c r="L15" s="39">
        <f>SUM(L4:L14)</f>
        <v>1766007904</v>
      </c>
      <c r="M15" s="39">
        <f>SUM(M4:M14)</f>
        <v>1211418</v>
      </c>
    </row>
    <row r="16" spans="1:10" ht="8.25" customHeight="1">
      <c r="A16" s="11"/>
      <c r="J16" s="41"/>
    </row>
    <row r="17" spans="1:13" ht="17.25" customHeight="1">
      <c r="A17" s="11">
        <v>11</v>
      </c>
      <c r="B17" s="14" t="s">
        <v>39</v>
      </c>
      <c r="C17" s="14" t="s">
        <v>39</v>
      </c>
      <c r="D17" s="13">
        <v>43419</v>
      </c>
      <c r="E17" s="14" t="s">
        <v>40</v>
      </c>
      <c r="F17" s="15"/>
      <c r="G17" s="16">
        <f aca="true" t="shared" si="2" ref="G17:G409">ROUNDUP(DATEDIF(D17,$B$417,"d")/7,0)</f>
        <v>4</v>
      </c>
      <c r="H17" s="17">
        <v>4663110</v>
      </c>
      <c r="I17" s="17">
        <v>3293</v>
      </c>
      <c r="J17" s="17">
        <v>7097485</v>
      </c>
      <c r="K17" s="18">
        <f aca="true" t="shared" si="3" ref="K17:K125">IF(J17&lt;&gt;0,-(J17-H17)/J17,"")</f>
        <v>-0.3429912144935847</v>
      </c>
      <c r="L17" s="22">
        <v>35762505</v>
      </c>
      <c r="M17" s="22">
        <v>26230</v>
      </c>
    </row>
    <row r="18" spans="1:13" ht="17.25" customHeight="1">
      <c r="A18" s="11">
        <v>12</v>
      </c>
      <c r="B18" s="20" t="s">
        <v>41</v>
      </c>
      <c r="C18" s="20" t="s">
        <v>42</v>
      </c>
      <c r="D18" s="13">
        <v>43426</v>
      </c>
      <c r="E18" s="27" t="s">
        <v>21</v>
      </c>
      <c r="F18" s="19">
        <v>38</v>
      </c>
      <c r="G18" s="16">
        <f t="shared" si="2"/>
        <v>3</v>
      </c>
      <c r="H18" s="17">
        <v>3858441</v>
      </c>
      <c r="I18" s="17">
        <v>2480</v>
      </c>
      <c r="J18" s="17">
        <v>9360366</v>
      </c>
      <c r="K18" s="18">
        <f t="shared" si="3"/>
        <v>-0.5877895159227748</v>
      </c>
      <c r="L18" s="22">
        <v>28922262</v>
      </c>
      <c r="M18" s="22">
        <v>19368</v>
      </c>
    </row>
    <row r="19" spans="1:13" ht="15.75">
      <c r="A19" s="11">
        <v>13</v>
      </c>
      <c r="B19" s="20" t="s">
        <v>43</v>
      </c>
      <c r="C19" s="20" t="s">
        <v>44</v>
      </c>
      <c r="D19" s="13">
        <v>43419</v>
      </c>
      <c r="E19" s="14" t="s">
        <v>45</v>
      </c>
      <c r="F19" s="28">
        <v>14</v>
      </c>
      <c r="G19" s="16">
        <f t="shared" si="2"/>
        <v>4</v>
      </c>
      <c r="H19" s="17">
        <v>3702695</v>
      </c>
      <c r="I19" s="17">
        <v>2551</v>
      </c>
      <c r="J19" s="17">
        <v>8638340</v>
      </c>
      <c r="K19" s="18">
        <f t="shared" si="3"/>
        <v>-0.5713649844761841</v>
      </c>
      <c r="L19" s="17">
        <v>43795115</v>
      </c>
      <c r="M19" s="17">
        <v>29441</v>
      </c>
    </row>
    <row r="20" spans="1:13" ht="15.75">
      <c r="A20" s="11">
        <v>14</v>
      </c>
      <c r="B20" s="14" t="s">
        <v>46</v>
      </c>
      <c r="C20" s="14" t="s">
        <v>46</v>
      </c>
      <c r="D20" s="13">
        <v>43433</v>
      </c>
      <c r="E20" s="14" t="s">
        <v>35</v>
      </c>
      <c r="F20" s="15"/>
      <c r="G20" s="16">
        <f t="shared" si="2"/>
        <v>2</v>
      </c>
      <c r="H20" s="17">
        <v>3054363</v>
      </c>
      <c r="I20" s="17">
        <v>2541</v>
      </c>
      <c r="J20" s="17">
        <v>2103485</v>
      </c>
      <c r="K20" s="18">
        <f t="shared" si="3"/>
        <v>0.45204886176987236</v>
      </c>
      <c r="L20" s="17">
        <v>5157848</v>
      </c>
      <c r="M20" s="17">
        <v>4844</v>
      </c>
    </row>
    <row r="21" spans="1:13" ht="15.75">
      <c r="A21" s="11">
        <v>15</v>
      </c>
      <c r="B21" s="14" t="s">
        <v>47</v>
      </c>
      <c r="C21" s="14" t="s">
        <v>48</v>
      </c>
      <c r="D21" s="13">
        <v>43370</v>
      </c>
      <c r="E21" s="14" t="s">
        <v>18</v>
      </c>
      <c r="F21" s="19">
        <v>65</v>
      </c>
      <c r="G21" s="16">
        <f t="shared" si="2"/>
        <v>11</v>
      </c>
      <c r="H21" s="17">
        <v>2418700</v>
      </c>
      <c r="I21" s="17">
        <v>2800</v>
      </c>
      <c r="J21" s="17">
        <v>5794675</v>
      </c>
      <c r="K21" s="18">
        <f t="shared" si="3"/>
        <v>-0.5825995418207234</v>
      </c>
      <c r="L21" s="22">
        <v>250614719</v>
      </c>
      <c r="M21" s="22">
        <v>191233</v>
      </c>
    </row>
    <row r="22" spans="1:13" ht="15.75">
      <c r="A22" s="11">
        <v>16</v>
      </c>
      <c r="B22" s="14" t="s">
        <v>49</v>
      </c>
      <c r="C22" s="14" t="s">
        <v>49</v>
      </c>
      <c r="D22" s="13">
        <v>43412</v>
      </c>
      <c r="E22" s="14" t="s">
        <v>35</v>
      </c>
      <c r="F22" s="15"/>
      <c r="G22" s="16">
        <f t="shared" si="2"/>
        <v>5</v>
      </c>
      <c r="H22" s="17">
        <v>1534680</v>
      </c>
      <c r="I22" s="17">
        <v>1108</v>
      </c>
      <c r="J22" s="17">
        <v>1859750</v>
      </c>
      <c r="K22" s="18">
        <f t="shared" si="3"/>
        <v>-0.17479231079446161</v>
      </c>
      <c r="L22" s="17">
        <v>24210043</v>
      </c>
      <c r="M22" s="17">
        <v>19698</v>
      </c>
    </row>
    <row r="23" spans="1:13" ht="15.75">
      <c r="A23" s="11">
        <v>17</v>
      </c>
      <c r="B23" s="20" t="s">
        <v>50</v>
      </c>
      <c r="C23" s="20" t="s">
        <v>50</v>
      </c>
      <c r="D23" s="13">
        <v>43391</v>
      </c>
      <c r="E23" s="14" t="s">
        <v>51</v>
      </c>
      <c r="F23" s="28">
        <v>60</v>
      </c>
      <c r="G23" s="16">
        <f t="shared" si="2"/>
        <v>8</v>
      </c>
      <c r="H23" s="17">
        <v>1272860</v>
      </c>
      <c r="I23" s="17">
        <v>949</v>
      </c>
      <c r="J23" s="17"/>
      <c r="K23" s="18">
        <f t="shared" si="3"/>
        <v>0</v>
      </c>
      <c r="L23" s="17">
        <v>75087376</v>
      </c>
      <c r="M23" s="17">
        <v>54232</v>
      </c>
    </row>
    <row r="24" spans="1:13" ht="15.75">
      <c r="A24" s="11">
        <v>18</v>
      </c>
      <c r="B24" s="20" t="s">
        <v>52</v>
      </c>
      <c r="C24" s="20" t="s">
        <v>52</v>
      </c>
      <c r="D24" s="13">
        <v>43377</v>
      </c>
      <c r="E24" s="27" t="s">
        <v>18</v>
      </c>
      <c r="F24" s="19">
        <v>63</v>
      </c>
      <c r="G24" s="16">
        <f t="shared" si="2"/>
        <v>10</v>
      </c>
      <c r="H24" s="22">
        <v>1170535</v>
      </c>
      <c r="I24" s="22">
        <v>752</v>
      </c>
      <c r="J24" s="22">
        <v>3181590</v>
      </c>
      <c r="K24" s="18">
        <f t="shared" si="3"/>
        <v>-0.6320911871108471</v>
      </c>
      <c r="L24" s="23">
        <v>539842070</v>
      </c>
      <c r="M24" s="23">
        <v>356399</v>
      </c>
    </row>
    <row r="25" spans="1:13" ht="15.75">
      <c r="A25" s="11">
        <v>19</v>
      </c>
      <c r="B25" s="20" t="s">
        <v>53</v>
      </c>
      <c r="C25" s="20" t="s">
        <v>54</v>
      </c>
      <c r="D25" s="13">
        <v>43391</v>
      </c>
      <c r="E25" s="14" t="s">
        <v>16</v>
      </c>
      <c r="F25" s="19">
        <v>54</v>
      </c>
      <c r="G25" s="16">
        <f t="shared" si="2"/>
        <v>8</v>
      </c>
      <c r="H25" s="22">
        <v>1120225</v>
      </c>
      <c r="I25" s="22">
        <v>673</v>
      </c>
      <c r="J25" s="22">
        <v>1761945</v>
      </c>
      <c r="K25" s="18">
        <f t="shared" si="3"/>
        <v>-0.3642111416644674</v>
      </c>
      <c r="L25" s="22">
        <v>140393783</v>
      </c>
      <c r="M25" s="22">
        <v>100774</v>
      </c>
    </row>
    <row r="26" spans="1:13" ht="15.75">
      <c r="A26" s="11">
        <v>20</v>
      </c>
      <c r="B26" s="20" t="s">
        <v>55</v>
      </c>
      <c r="C26" s="20" t="s">
        <v>56</v>
      </c>
      <c r="D26" s="21">
        <v>43405</v>
      </c>
      <c r="E26" s="14" t="s">
        <v>45</v>
      </c>
      <c r="F26" s="28">
        <v>4</v>
      </c>
      <c r="G26" s="16">
        <f t="shared" si="2"/>
        <v>6</v>
      </c>
      <c r="H26" s="17">
        <v>982300</v>
      </c>
      <c r="I26" s="17">
        <v>611</v>
      </c>
      <c r="J26" s="17">
        <v>1921885</v>
      </c>
      <c r="K26" s="18">
        <f t="shared" si="3"/>
        <v>-0.4888872122941799</v>
      </c>
      <c r="L26" s="17">
        <v>44665475</v>
      </c>
      <c r="M26" s="17">
        <v>29292</v>
      </c>
    </row>
    <row r="27" spans="1:13" ht="15.75">
      <c r="A27" s="11">
        <v>21</v>
      </c>
      <c r="B27" s="20" t="s">
        <v>57</v>
      </c>
      <c r="C27" s="20" t="s">
        <v>58</v>
      </c>
      <c r="D27" s="13">
        <v>43391</v>
      </c>
      <c r="E27" s="14" t="s">
        <v>30</v>
      </c>
      <c r="F27" s="28">
        <v>21</v>
      </c>
      <c r="G27" s="16">
        <f t="shared" si="2"/>
        <v>8</v>
      </c>
      <c r="H27" s="17">
        <v>740160</v>
      </c>
      <c r="I27" s="17">
        <v>849</v>
      </c>
      <c r="J27" s="17">
        <v>819130</v>
      </c>
      <c r="K27" s="18">
        <f t="shared" si="3"/>
        <v>-0.0964071636980699</v>
      </c>
      <c r="L27" s="22">
        <v>30735417</v>
      </c>
      <c r="M27" s="42">
        <v>25897</v>
      </c>
    </row>
    <row r="28" spans="1:13" ht="15.75">
      <c r="A28" s="11">
        <v>22</v>
      </c>
      <c r="B28" s="14" t="s">
        <v>59</v>
      </c>
      <c r="C28" s="14" t="s">
        <v>60</v>
      </c>
      <c r="D28" s="13">
        <v>43363</v>
      </c>
      <c r="E28" s="14" t="s">
        <v>16</v>
      </c>
      <c r="F28" s="19">
        <v>58</v>
      </c>
      <c r="G28" s="16">
        <f t="shared" si="2"/>
        <v>12</v>
      </c>
      <c r="H28" s="22">
        <v>586880</v>
      </c>
      <c r="I28" s="22">
        <v>385</v>
      </c>
      <c r="J28" s="22">
        <v>1163650</v>
      </c>
      <c r="K28" s="18">
        <f t="shared" si="3"/>
        <v>-0.4956559102823014</v>
      </c>
      <c r="L28" s="22">
        <v>244617705</v>
      </c>
      <c r="M28" s="22">
        <v>180551</v>
      </c>
    </row>
    <row r="29" spans="1:13" ht="15.75">
      <c r="A29" s="11">
        <v>23</v>
      </c>
      <c r="B29" s="20" t="s">
        <v>61</v>
      </c>
      <c r="C29" s="20" t="s">
        <v>61</v>
      </c>
      <c r="D29" s="21">
        <v>43405</v>
      </c>
      <c r="E29" s="27" t="s">
        <v>18</v>
      </c>
      <c r="F29" s="19">
        <v>47</v>
      </c>
      <c r="G29" s="16">
        <f t="shared" si="2"/>
        <v>6</v>
      </c>
      <c r="H29" s="22">
        <v>572415</v>
      </c>
      <c r="I29" s="22">
        <v>434</v>
      </c>
      <c r="J29" s="22">
        <v>1451360</v>
      </c>
      <c r="K29" s="18">
        <f t="shared" si="3"/>
        <v>-0.6056009535883585</v>
      </c>
      <c r="L29" s="23">
        <v>50844277</v>
      </c>
      <c r="M29" s="23">
        <v>36339</v>
      </c>
    </row>
    <row r="30" spans="1:13" ht="15.75">
      <c r="A30" s="11">
        <v>24</v>
      </c>
      <c r="B30" s="14" t="s">
        <v>62</v>
      </c>
      <c r="C30" s="14" t="s">
        <v>63</v>
      </c>
      <c r="D30" s="13">
        <v>43412</v>
      </c>
      <c r="E30" s="14" t="s">
        <v>18</v>
      </c>
      <c r="F30" s="19">
        <v>54</v>
      </c>
      <c r="G30" s="16">
        <f t="shared" si="2"/>
        <v>5</v>
      </c>
      <c r="H30" s="22">
        <v>554385</v>
      </c>
      <c r="I30" s="22">
        <v>388</v>
      </c>
      <c r="J30" s="22">
        <v>2163556</v>
      </c>
      <c r="K30" s="18">
        <f t="shared" si="3"/>
        <v>-0.7437621212485371</v>
      </c>
      <c r="L30" s="22">
        <v>40025925</v>
      </c>
      <c r="M30" s="22">
        <v>27690</v>
      </c>
    </row>
    <row r="31" spans="1:13" ht="15.75">
      <c r="A31" s="11">
        <v>25</v>
      </c>
      <c r="B31" s="20" t="s">
        <v>64</v>
      </c>
      <c r="C31" s="20" t="s">
        <v>65</v>
      </c>
      <c r="D31" s="13">
        <v>43391</v>
      </c>
      <c r="E31" s="14" t="s">
        <v>25</v>
      </c>
      <c r="F31" s="19">
        <v>40</v>
      </c>
      <c r="G31" s="16">
        <f t="shared" si="2"/>
        <v>8</v>
      </c>
      <c r="H31" s="17">
        <v>526580</v>
      </c>
      <c r="I31" s="17">
        <v>703</v>
      </c>
      <c r="J31" s="17">
        <v>808925</v>
      </c>
      <c r="K31" s="18">
        <f t="shared" si="3"/>
        <v>-0.3490373025929474</v>
      </c>
      <c r="L31" s="22">
        <v>72020745</v>
      </c>
      <c r="M31" s="22">
        <v>57342</v>
      </c>
    </row>
    <row r="32" spans="1:13" ht="15.75">
      <c r="A32" s="11">
        <v>26</v>
      </c>
      <c r="B32" s="14" t="s">
        <v>66</v>
      </c>
      <c r="C32" s="14" t="s">
        <v>67</v>
      </c>
      <c r="D32" s="13">
        <v>43412</v>
      </c>
      <c r="E32" s="14" t="s">
        <v>25</v>
      </c>
      <c r="F32" s="19">
        <v>35</v>
      </c>
      <c r="G32" s="16">
        <f t="shared" si="2"/>
        <v>5</v>
      </c>
      <c r="H32" s="22">
        <v>464495</v>
      </c>
      <c r="I32" s="22">
        <v>359</v>
      </c>
      <c r="J32" s="22">
        <v>2096946</v>
      </c>
      <c r="K32" s="18">
        <f t="shared" si="3"/>
        <v>-0.7784897655924378</v>
      </c>
      <c r="L32" s="22">
        <v>27112736</v>
      </c>
      <c r="M32" s="22">
        <v>19156</v>
      </c>
    </row>
    <row r="33" spans="1:13" ht="15.75">
      <c r="A33" s="11">
        <v>27</v>
      </c>
      <c r="B33" s="20" t="s">
        <v>68</v>
      </c>
      <c r="C33" s="20" t="s">
        <v>69</v>
      </c>
      <c r="D33" s="13">
        <v>43419</v>
      </c>
      <c r="E33" s="14" t="s">
        <v>30</v>
      </c>
      <c r="F33" s="28">
        <v>4</v>
      </c>
      <c r="G33" s="16">
        <f t="shared" si="2"/>
        <v>4</v>
      </c>
      <c r="H33" s="17">
        <v>409360</v>
      </c>
      <c r="I33" s="17">
        <v>244</v>
      </c>
      <c r="J33" s="17">
        <v>1162960</v>
      </c>
      <c r="K33" s="18">
        <f t="shared" si="3"/>
        <v>-0.6480016509596203</v>
      </c>
      <c r="L33" s="22">
        <v>9947535</v>
      </c>
      <c r="M33" s="22">
        <v>6164</v>
      </c>
    </row>
    <row r="34" spans="1:13" ht="15.75">
      <c r="A34" s="11">
        <v>28</v>
      </c>
      <c r="B34" s="14" t="s">
        <v>70</v>
      </c>
      <c r="C34" s="14" t="s">
        <v>70</v>
      </c>
      <c r="D34" s="13">
        <v>43370</v>
      </c>
      <c r="E34" s="14" t="s">
        <v>40</v>
      </c>
      <c r="F34" s="15"/>
      <c r="G34" s="16">
        <f t="shared" si="2"/>
        <v>11</v>
      </c>
      <c r="H34" s="17">
        <v>338480</v>
      </c>
      <c r="I34" s="17">
        <v>239</v>
      </c>
      <c r="J34" s="17">
        <v>538700</v>
      </c>
      <c r="K34" s="18">
        <f t="shared" si="3"/>
        <v>-0.37167254501577873</v>
      </c>
      <c r="L34" s="41">
        <v>59916758</v>
      </c>
      <c r="M34" s="41">
        <v>47649</v>
      </c>
    </row>
    <row r="35" spans="1:13" ht="15.75">
      <c r="A35" s="11">
        <v>29</v>
      </c>
      <c r="B35" s="20" t="s">
        <v>71</v>
      </c>
      <c r="C35" s="20" t="s">
        <v>71</v>
      </c>
      <c r="D35" s="21">
        <v>43398</v>
      </c>
      <c r="E35" s="27" t="s">
        <v>16</v>
      </c>
      <c r="F35" s="19">
        <v>56</v>
      </c>
      <c r="G35" s="16">
        <f t="shared" si="2"/>
        <v>7</v>
      </c>
      <c r="H35" s="17">
        <v>321990</v>
      </c>
      <c r="I35" s="17">
        <v>205</v>
      </c>
      <c r="J35" s="17">
        <v>1498065</v>
      </c>
      <c r="K35" s="18">
        <f t="shared" si="3"/>
        <v>-0.7850627309228906</v>
      </c>
      <c r="L35" s="22">
        <v>124877982</v>
      </c>
      <c r="M35" s="22">
        <v>104020</v>
      </c>
    </row>
    <row r="36" spans="1:13" ht="15.75">
      <c r="A36" s="11">
        <v>30</v>
      </c>
      <c r="B36" s="43" t="s">
        <v>72</v>
      </c>
      <c r="C36" s="20" t="s">
        <v>73</v>
      </c>
      <c r="D36" s="21">
        <v>43398</v>
      </c>
      <c r="E36" s="27" t="s">
        <v>18</v>
      </c>
      <c r="F36" s="19">
        <v>45</v>
      </c>
      <c r="G36" s="16">
        <f t="shared" si="2"/>
        <v>7</v>
      </c>
      <c r="H36" s="17">
        <v>127700</v>
      </c>
      <c r="I36" s="17">
        <v>173</v>
      </c>
      <c r="J36" s="17">
        <v>549970</v>
      </c>
      <c r="K36" s="18">
        <f t="shared" si="3"/>
        <v>-0.7678055166645453</v>
      </c>
      <c r="L36" s="22">
        <v>60166700</v>
      </c>
      <c r="M36" s="22">
        <v>50996</v>
      </c>
    </row>
    <row r="37" spans="1:13" ht="15.75">
      <c r="A37" s="11">
        <v>31</v>
      </c>
      <c r="B37" s="44" t="s">
        <v>74</v>
      </c>
      <c r="C37" s="20" t="s">
        <v>75</v>
      </c>
      <c r="D37" s="21">
        <v>43293</v>
      </c>
      <c r="E37" s="27" t="s">
        <v>18</v>
      </c>
      <c r="F37" s="19">
        <v>71</v>
      </c>
      <c r="G37" s="16">
        <f t="shared" si="2"/>
        <v>22</v>
      </c>
      <c r="H37" s="41">
        <v>115200</v>
      </c>
      <c r="I37" s="41">
        <v>192</v>
      </c>
      <c r="J37" s="41">
        <v>142400</v>
      </c>
      <c r="K37" s="18">
        <f t="shared" si="3"/>
        <v>-0.19101123595505617</v>
      </c>
      <c r="L37" s="41">
        <v>539505475</v>
      </c>
      <c r="M37" s="41">
        <v>406046</v>
      </c>
    </row>
    <row r="38" spans="1:13" ht="15.75">
      <c r="A38" s="11">
        <v>32</v>
      </c>
      <c r="B38" s="20" t="s">
        <v>76</v>
      </c>
      <c r="C38" s="20" t="s">
        <v>77</v>
      </c>
      <c r="D38" s="13">
        <v>43384</v>
      </c>
      <c r="E38" s="14" t="s">
        <v>40</v>
      </c>
      <c r="F38" s="15"/>
      <c r="G38" s="16">
        <f t="shared" si="2"/>
        <v>9</v>
      </c>
      <c r="H38" s="22">
        <v>86190</v>
      </c>
      <c r="I38" s="22">
        <v>90</v>
      </c>
      <c r="J38" s="22">
        <v>557310</v>
      </c>
      <c r="K38" s="18">
        <f t="shared" si="3"/>
        <v>-0.8453463960811757</v>
      </c>
      <c r="L38" s="17">
        <v>17842405</v>
      </c>
      <c r="M38" s="17">
        <v>21652</v>
      </c>
    </row>
    <row r="39" spans="1:13" ht="15.75">
      <c r="A39" s="11">
        <v>33</v>
      </c>
      <c r="B39" s="20" t="s">
        <v>78</v>
      </c>
      <c r="C39" s="20" t="s">
        <v>79</v>
      </c>
      <c r="D39" s="13">
        <v>43384</v>
      </c>
      <c r="E39" s="14" t="s">
        <v>18</v>
      </c>
      <c r="F39" s="19">
        <v>33</v>
      </c>
      <c r="G39" s="16">
        <f t="shared" si="2"/>
        <v>9</v>
      </c>
      <c r="H39" s="22">
        <v>76650</v>
      </c>
      <c r="I39" s="22">
        <v>99</v>
      </c>
      <c r="J39" s="22">
        <v>72160</v>
      </c>
      <c r="K39" s="18">
        <f t="shared" si="3"/>
        <v>0.062222838137472286</v>
      </c>
      <c r="L39" s="22">
        <v>13532804</v>
      </c>
      <c r="M39" s="22">
        <v>9621</v>
      </c>
    </row>
    <row r="40" spans="1:13" ht="15.75">
      <c r="A40" s="11">
        <v>34</v>
      </c>
      <c r="B40" s="20" t="s">
        <v>80</v>
      </c>
      <c r="C40" s="20" t="s">
        <v>81</v>
      </c>
      <c r="D40" s="13">
        <v>43419</v>
      </c>
      <c r="E40" s="14" t="s">
        <v>40</v>
      </c>
      <c r="F40" s="15"/>
      <c r="G40" s="16">
        <f t="shared" si="2"/>
        <v>4</v>
      </c>
      <c r="H40" s="17">
        <v>65210</v>
      </c>
      <c r="I40" s="17">
        <v>58</v>
      </c>
      <c r="J40" s="17">
        <v>118290</v>
      </c>
      <c r="K40" s="18">
        <f t="shared" si="3"/>
        <v>-0.4487277031025446</v>
      </c>
      <c r="L40" s="22">
        <v>1890868</v>
      </c>
      <c r="M40" s="22">
        <v>1561</v>
      </c>
    </row>
    <row r="41" spans="1:13" ht="15.75" hidden="1">
      <c r="A41" s="11"/>
      <c r="B41" s="20" t="s">
        <v>82</v>
      </c>
      <c r="C41" s="20" t="s">
        <v>83</v>
      </c>
      <c r="D41" s="21">
        <v>43405</v>
      </c>
      <c r="E41" s="14" t="s">
        <v>25</v>
      </c>
      <c r="F41" s="19">
        <v>40</v>
      </c>
      <c r="G41" s="16">
        <f t="shared" si="2"/>
        <v>6</v>
      </c>
      <c r="H41" s="22"/>
      <c r="I41" s="22"/>
      <c r="J41" s="22">
        <v>1694335</v>
      </c>
      <c r="K41" s="18">
        <f t="shared" si="3"/>
        <v>-1</v>
      </c>
      <c r="L41" s="23"/>
      <c r="M41" s="23"/>
    </row>
    <row r="42" spans="1:13" ht="15.75" hidden="1">
      <c r="A42" s="11"/>
      <c r="B42" s="43" t="s">
        <v>84</v>
      </c>
      <c r="C42" s="20" t="s">
        <v>85</v>
      </c>
      <c r="D42" s="21">
        <v>43398</v>
      </c>
      <c r="E42" s="27" t="s">
        <v>25</v>
      </c>
      <c r="F42" s="19">
        <v>40</v>
      </c>
      <c r="G42" s="16">
        <f t="shared" si="2"/>
        <v>7</v>
      </c>
      <c r="H42" s="17"/>
      <c r="I42" s="17"/>
      <c r="J42" s="17">
        <v>1405560</v>
      </c>
      <c r="K42" s="18">
        <f t="shared" si="3"/>
        <v>-1</v>
      </c>
      <c r="L42" s="22"/>
      <c r="M42" s="22"/>
    </row>
    <row r="43" spans="1:13" ht="15.75" hidden="1">
      <c r="A43" s="11"/>
      <c r="B43" s="20" t="s">
        <v>86</v>
      </c>
      <c r="C43" s="20" t="s">
        <v>87</v>
      </c>
      <c r="D43" s="13">
        <v>43384</v>
      </c>
      <c r="E43" s="14" t="s">
        <v>45</v>
      </c>
      <c r="F43" s="28">
        <v>1</v>
      </c>
      <c r="G43" s="16">
        <f t="shared" si="2"/>
        <v>9</v>
      </c>
      <c r="H43" s="17"/>
      <c r="I43" s="17"/>
      <c r="J43" s="17">
        <v>251850</v>
      </c>
      <c r="K43" s="18">
        <f t="shared" si="3"/>
        <v>-1</v>
      </c>
      <c r="L43" s="17"/>
      <c r="M43" s="17"/>
    </row>
    <row r="44" spans="1:13" ht="15.75" hidden="1">
      <c r="A44" s="11"/>
      <c r="B44" s="14" t="s">
        <v>88</v>
      </c>
      <c r="C44" s="14" t="s">
        <v>89</v>
      </c>
      <c r="D44" s="13">
        <v>43370</v>
      </c>
      <c r="E44" s="14" t="s">
        <v>16</v>
      </c>
      <c r="F44" s="19">
        <v>39</v>
      </c>
      <c r="G44" s="16">
        <f t="shared" si="2"/>
        <v>11</v>
      </c>
      <c r="H44" s="17"/>
      <c r="I44" s="17"/>
      <c r="J44" s="17">
        <v>990</v>
      </c>
      <c r="K44" s="18">
        <f t="shared" si="3"/>
        <v>-1</v>
      </c>
      <c r="L44" s="22"/>
      <c r="M44" s="22"/>
    </row>
    <row r="45" spans="1:13" ht="15.75" hidden="1">
      <c r="A45" s="11"/>
      <c r="B45" s="14" t="s">
        <v>90</v>
      </c>
      <c r="C45" s="14" t="s">
        <v>91</v>
      </c>
      <c r="D45" s="13">
        <v>43433</v>
      </c>
      <c r="E45" s="14" t="s">
        <v>92</v>
      </c>
      <c r="F45" s="45"/>
      <c r="G45" s="16">
        <f t="shared" si="2"/>
        <v>2</v>
      </c>
      <c r="H45" s="17"/>
      <c r="I45" s="17"/>
      <c r="J45" s="17"/>
      <c r="K45" s="18">
        <f t="shared" si="3"/>
        <v>0</v>
      </c>
      <c r="L45" s="17"/>
      <c r="M45" s="17"/>
    </row>
    <row r="46" spans="1:13" ht="15.75" hidden="1">
      <c r="A46" s="11"/>
      <c r="B46" s="14" t="s">
        <v>93</v>
      </c>
      <c r="C46" s="14" t="s">
        <v>94</v>
      </c>
      <c r="D46" s="13">
        <v>43433</v>
      </c>
      <c r="E46" s="14" t="s">
        <v>95</v>
      </c>
      <c r="F46" s="45"/>
      <c r="G46" s="16">
        <f t="shared" si="2"/>
        <v>2</v>
      </c>
      <c r="H46" s="17"/>
      <c r="I46" s="17"/>
      <c r="J46" s="17"/>
      <c r="K46" s="18">
        <f t="shared" si="3"/>
        <v>0</v>
      </c>
      <c r="L46" s="17"/>
      <c r="M46" s="17"/>
    </row>
    <row r="47" spans="1:13" ht="15.75" hidden="1">
      <c r="A47" s="11"/>
      <c r="B47" s="14" t="s">
        <v>96</v>
      </c>
      <c r="C47" s="14" t="s">
        <v>97</v>
      </c>
      <c r="D47" s="13">
        <v>43433</v>
      </c>
      <c r="E47" s="14" t="s">
        <v>98</v>
      </c>
      <c r="F47" s="45"/>
      <c r="G47" s="16">
        <f t="shared" si="2"/>
        <v>2</v>
      </c>
      <c r="H47" s="17"/>
      <c r="I47" s="17"/>
      <c r="J47" s="17"/>
      <c r="K47" s="18">
        <f t="shared" si="3"/>
        <v>0</v>
      </c>
      <c r="L47" s="17"/>
      <c r="M47" s="17"/>
    </row>
    <row r="48" spans="1:13" ht="15.75" hidden="1">
      <c r="A48" s="11"/>
      <c r="B48" s="20" t="s">
        <v>99</v>
      </c>
      <c r="C48" s="20" t="s">
        <v>99</v>
      </c>
      <c r="D48" s="13">
        <v>43426</v>
      </c>
      <c r="E48" s="27" t="s">
        <v>100</v>
      </c>
      <c r="F48" s="28">
        <v>10</v>
      </c>
      <c r="G48" s="16">
        <f t="shared" si="2"/>
        <v>3</v>
      </c>
      <c r="H48" s="17"/>
      <c r="I48" s="17"/>
      <c r="J48" s="17"/>
      <c r="K48" s="18">
        <f t="shared" si="3"/>
        <v>0</v>
      </c>
      <c r="L48" s="17"/>
      <c r="M48" s="17"/>
    </row>
    <row r="49" spans="1:13" ht="15.75" hidden="1">
      <c r="A49" s="11"/>
      <c r="B49" s="20" t="s">
        <v>101</v>
      </c>
      <c r="C49" s="20" t="s">
        <v>102</v>
      </c>
      <c r="D49" s="13">
        <v>43419</v>
      </c>
      <c r="E49" s="14" t="s">
        <v>35</v>
      </c>
      <c r="F49" s="15"/>
      <c r="G49" s="16">
        <f t="shared" si="2"/>
        <v>4</v>
      </c>
      <c r="H49" s="17"/>
      <c r="I49" s="17"/>
      <c r="J49" s="17"/>
      <c r="K49" s="18">
        <f t="shared" si="3"/>
        <v>0</v>
      </c>
      <c r="L49" s="17"/>
      <c r="M49" s="17"/>
    </row>
    <row r="50" spans="1:13" ht="15.75" hidden="1">
      <c r="A50" s="11"/>
      <c r="B50" s="20" t="s">
        <v>103</v>
      </c>
      <c r="C50" s="20" t="s">
        <v>104</v>
      </c>
      <c r="D50" s="21">
        <v>43405</v>
      </c>
      <c r="E50" s="14" t="s">
        <v>35</v>
      </c>
      <c r="F50" s="15"/>
      <c r="G50" s="16">
        <f t="shared" si="2"/>
        <v>6</v>
      </c>
      <c r="H50" s="17"/>
      <c r="I50" s="17"/>
      <c r="J50" s="17"/>
      <c r="K50" s="18">
        <f t="shared" si="3"/>
        <v>0</v>
      </c>
      <c r="L50" s="17"/>
      <c r="M50" s="17"/>
    </row>
    <row r="51" spans="1:13" ht="15.75" hidden="1">
      <c r="A51" s="11"/>
      <c r="B51" s="20" t="s">
        <v>105</v>
      </c>
      <c r="C51" s="20" t="s">
        <v>106</v>
      </c>
      <c r="D51" s="13">
        <v>43265</v>
      </c>
      <c r="E51" s="27" t="s">
        <v>18</v>
      </c>
      <c r="F51" s="19">
        <v>60</v>
      </c>
      <c r="G51" s="16">
        <f t="shared" si="2"/>
        <v>26</v>
      </c>
      <c r="H51" s="22"/>
      <c r="I51" s="22"/>
      <c r="J51" s="22"/>
      <c r="K51" s="18">
        <f t="shared" si="3"/>
        <v>0</v>
      </c>
      <c r="L51" s="23"/>
      <c r="M51" s="23"/>
    </row>
    <row r="52" spans="1:13" ht="15.75" hidden="1">
      <c r="A52" s="11"/>
      <c r="B52" s="14" t="s">
        <v>107</v>
      </c>
      <c r="C52" s="14" t="s">
        <v>108</v>
      </c>
      <c r="D52" s="13">
        <v>43412</v>
      </c>
      <c r="E52" s="14" t="s">
        <v>109</v>
      </c>
      <c r="F52" s="28">
        <v>15</v>
      </c>
      <c r="G52" s="16">
        <f t="shared" si="2"/>
        <v>5</v>
      </c>
      <c r="H52" s="22"/>
      <c r="I52" s="22"/>
      <c r="J52" s="22"/>
      <c r="K52" s="18">
        <f t="shared" si="3"/>
        <v>0</v>
      </c>
      <c r="L52" s="22"/>
      <c r="M52" s="22"/>
    </row>
    <row r="53" spans="1:13" ht="15.75" hidden="1">
      <c r="A53" s="11"/>
      <c r="B53" s="14" t="s">
        <v>110</v>
      </c>
      <c r="C53" s="14" t="s">
        <v>111</v>
      </c>
      <c r="D53" s="13">
        <v>43412</v>
      </c>
      <c r="E53" s="14" t="s">
        <v>98</v>
      </c>
      <c r="F53" s="15"/>
      <c r="G53" s="16">
        <f t="shared" si="2"/>
        <v>5</v>
      </c>
      <c r="H53" s="22"/>
      <c r="I53" s="22"/>
      <c r="J53" s="22"/>
      <c r="K53" s="18">
        <f t="shared" si="3"/>
        <v>0</v>
      </c>
      <c r="L53" s="22"/>
      <c r="M53" s="22"/>
    </row>
    <row r="54" spans="1:13" ht="15.75" hidden="1">
      <c r="A54" s="11"/>
      <c r="B54" s="14" t="s">
        <v>112</v>
      </c>
      <c r="C54" s="14" t="s">
        <v>113</v>
      </c>
      <c r="D54" s="13">
        <v>43412</v>
      </c>
      <c r="E54" s="14" t="s">
        <v>114</v>
      </c>
      <c r="F54" s="15"/>
      <c r="G54" s="16">
        <f t="shared" si="2"/>
        <v>5</v>
      </c>
      <c r="H54" s="22"/>
      <c r="I54" s="22"/>
      <c r="J54" s="22"/>
      <c r="K54" s="18">
        <f t="shared" si="3"/>
        <v>0</v>
      </c>
      <c r="L54" s="22"/>
      <c r="M54" s="22"/>
    </row>
    <row r="55" spans="1:13" ht="15.75" hidden="1">
      <c r="A55" s="11"/>
      <c r="B55" s="43" t="s">
        <v>115</v>
      </c>
      <c r="C55" s="20" t="s">
        <v>116</v>
      </c>
      <c r="D55" s="21">
        <v>43398</v>
      </c>
      <c r="E55" s="27" t="s">
        <v>35</v>
      </c>
      <c r="F55" s="15"/>
      <c r="G55" s="16">
        <f t="shared" si="2"/>
        <v>7</v>
      </c>
      <c r="H55" s="22"/>
      <c r="I55" s="42"/>
      <c r="J55" s="22"/>
      <c r="K55" s="18">
        <f t="shared" si="3"/>
        <v>0</v>
      </c>
      <c r="L55" s="22"/>
      <c r="M55" s="22"/>
    </row>
    <row r="56" spans="1:13" ht="15.75" hidden="1">
      <c r="A56" s="11"/>
      <c r="B56" s="43" t="s">
        <v>117</v>
      </c>
      <c r="C56" s="20" t="s">
        <v>118</v>
      </c>
      <c r="D56" s="21">
        <v>43398</v>
      </c>
      <c r="E56" s="27" t="s">
        <v>30</v>
      </c>
      <c r="F56" s="28">
        <v>4</v>
      </c>
      <c r="G56" s="16">
        <f t="shared" si="2"/>
        <v>7</v>
      </c>
      <c r="H56" s="22"/>
      <c r="I56" s="42"/>
      <c r="J56" s="22"/>
      <c r="K56" s="18">
        <f t="shared" si="3"/>
        <v>0</v>
      </c>
      <c r="L56" s="22"/>
      <c r="M56" s="22"/>
    </row>
    <row r="57" spans="1:13" ht="15.75" hidden="1">
      <c r="A57" s="11"/>
      <c r="B57" s="20" t="s">
        <v>119</v>
      </c>
      <c r="C57" s="20" t="s">
        <v>120</v>
      </c>
      <c r="D57" s="13">
        <v>43384</v>
      </c>
      <c r="E57" s="14" t="s">
        <v>21</v>
      </c>
      <c r="F57" s="19">
        <v>55</v>
      </c>
      <c r="G57" s="16">
        <f t="shared" si="2"/>
        <v>9</v>
      </c>
      <c r="H57" s="22"/>
      <c r="I57" s="22"/>
      <c r="J57" s="22"/>
      <c r="K57" s="18">
        <f t="shared" si="3"/>
        <v>0</v>
      </c>
      <c r="L57" s="22"/>
      <c r="M57" s="22"/>
    </row>
    <row r="58" spans="1:13" ht="15.75" hidden="1">
      <c r="A58" s="11"/>
      <c r="B58" s="20" t="s">
        <v>121</v>
      </c>
      <c r="C58" s="20" t="s">
        <v>122</v>
      </c>
      <c r="D58" s="13">
        <v>43384</v>
      </c>
      <c r="E58" s="14" t="s">
        <v>45</v>
      </c>
      <c r="F58" s="28">
        <v>1</v>
      </c>
      <c r="G58" s="16">
        <f t="shared" si="2"/>
        <v>9</v>
      </c>
      <c r="H58" s="22"/>
      <c r="I58" s="22"/>
      <c r="J58" s="22"/>
      <c r="K58" s="18">
        <f t="shared" si="3"/>
        <v>0</v>
      </c>
      <c r="L58" s="22"/>
      <c r="M58" s="22"/>
    </row>
    <row r="59" spans="1:13" ht="15.75" hidden="1">
      <c r="A59" s="11"/>
      <c r="B59" s="20" t="s">
        <v>123</v>
      </c>
      <c r="C59" s="20" t="s">
        <v>124</v>
      </c>
      <c r="D59" s="13">
        <v>43321</v>
      </c>
      <c r="E59" s="14" t="s">
        <v>45</v>
      </c>
      <c r="F59" s="28">
        <v>1</v>
      </c>
      <c r="G59" s="16">
        <f t="shared" si="2"/>
        <v>18</v>
      </c>
      <c r="H59" s="17"/>
      <c r="I59" s="17"/>
      <c r="J59" s="17"/>
      <c r="K59" s="18">
        <f t="shared" si="3"/>
        <v>0</v>
      </c>
      <c r="L59" s="22"/>
      <c r="M59" s="22"/>
    </row>
    <row r="60" spans="1:13" ht="15.75" hidden="1">
      <c r="A60" s="11"/>
      <c r="B60" s="20" t="s">
        <v>125</v>
      </c>
      <c r="C60" s="20" t="s">
        <v>126</v>
      </c>
      <c r="D60" s="13">
        <v>43391</v>
      </c>
      <c r="E60" s="14" t="s">
        <v>35</v>
      </c>
      <c r="F60" s="46"/>
      <c r="G60" s="16">
        <f t="shared" si="2"/>
        <v>8</v>
      </c>
      <c r="H60" s="17"/>
      <c r="I60" s="17"/>
      <c r="J60" s="17"/>
      <c r="K60" s="18">
        <f t="shared" si="3"/>
        <v>0</v>
      </c>
      <c r="L60" s="47"/>
      <c r="M60" s="42"/>
    </row>
    <row r="61" spans="1:13" ht="15.75" hidden="1">
      <c r="A61" s="11"/>
      <c r="B61" s="14" t="s">
        <v>127</v>
      </c>
      <c r="C61" s="14" t="s">
        <v>128</v>
      </c>
      <c r="D61" s="13">
        <v>43370</v>
      </c>
      <c r="E61" s="14" t="s">
        <v>45</v>
      </c>
      <c r="F61" s="28">
        <v>2</v>
      </c>
      <c r="G61" s="16">
        <f t="shared" si="2"/>
        <v>11</v>
      </c>
      <c r="H61" s="22"/>
      <c r="I61" s="22"/>
      <c r="J61" s="22"/>
      <c r="K61" s="18">
        <f t="shared" si="3"/>
        <v>0</v>
      </c>
      <c r="L61" s="22"/>
      <c r="M61" s="22"/>
    </row>
    <row r="62" spans="1:13" ht="15.75" hidden="1">
      <c r="A62" s="11"/>
      <c r="B62" s="14" t="s">
        <v>129</v>
      </c>
      <c r="C62" s="14" t="s">
        <v>130</v>
      </c>
      <c r="D62" s="13">
        <v>43363</v>
      </c>
      <c r="E62" s="14" t="s">
        <v>18</v>
      </c>
      <c r="F62" s="19">
        <v>34</v>
      </c>
      <c r="G62" s="16">
        <f t="shared" si="2"/>
        <v>12</v>
      </c>
      <c r="H62" s="17"/>
      <c r="I62" s="17"/>
      <c r="J62" s="17"/>
      <c r="K62" s="18">
        <f t="shared" si="3"/>
        <v>0</v>
      </c>
      <c r="L62" s="22"/>
      <c r="M62" s="22"/>
    </row>
    <row r="63" spans="1:13" ht="15.75" hidden="1">
      <c r="A63" s="11"/>
      <c r="B63" s="14" t="s">
        <v>131</v>
      </c>
      <c r="C63" s="14" t="s">
        <v>132</v>
      </c>
      <c r="D63" s="13">
        <v>43356</v>
      </c>
      <c r="E63" s="14" t="s">
        <v>25</v>
      </c>
      <c r="F63" s="19">
        <v>48</v>
      </c>
      <c r="G63" s="16">
        <f t="shared" si="2"/>
        <v>13</v>
      </c>
      <c r="H63" s="22"/>
      <c r="I63" s="22"/>
      <c r="J63" s="22"/>
      <c r="K63" s="18">
        <f t="shared" si="3"/>
        <v>0</v>
      </c>
      <c r="L63" s="22"/>
      <c r="M63" s="22"/>
    </row>
    <row r="64" spans="1:13" ht="15.75" hidden="1">
      <c r="A64" s="11"/>
      <c r="B64" s="14" t="s">
        <v>133</v>
      </c>
      <c r="C64" s="14" t="s">
        <v>134</v>
      </c>
      <c r="D64" s="13">
        <v>43335</v>
      </c>
      <c r="E64" s="14" t="s">
        <v>45</v>
      </c>
      <c r="F64" s="28">
        <v>2</v>
      </c>
      <c r="G64" s="16">
        <f t="shared" si="2"/>
        <v>16</v>
      </c>
      <c r="H64" s="41"/>
      <c r="I64" s="41"/>
      <c r="J64" s="41"/>
      <c r="K64" s="18">
        <f t="shared" si="3"/>
        <v>0</v>
      </c>
      <c r="L64" s="41"/>
      <c r="M64" s="41"/>
    </row>
    <row r="65" spans="1:13" ht="15.75" hidden="1">
      <c r="A65" s="11"/>
      <c r="B65" s="44" t="s">
        <v>135</v>
      </c>
      <c r="C65" s="20" t="s">
        <v>136</v>
      </c>
      <c r="D65" s="21">
        <v>43307</v>
      </c>
      <c r="E65" s="27" t="s">
        <v>45</v>
      </c>
      <c r="F65" s="28">
        <v>2</v>
      </c>
      <c r="G65" s="16">
        <f t="shared" si="2"/>
        <v>20</v>
      </c>
      <c r="H65" s="17"/>
      <c r="I65" s="17"/>
      <c r="J65" s="17"/>
      <c r="K65" s="18">
        <f t="shared" si="3"/>
        <v>0</v>
      </c>
      <c r="L65" s="22"/>
      <c r="M65" s="22"/>
    </row>
    <row r="66" spans="1:13" ht="15.75" hidden="1">
      <c r="A66" s="11"/>
      <c r="B66" s="14" t="s">
        <v>137</v>
      </c>
      <c r="C66" s="14" t="s">
        <v>138</v>
      </c>
      <c r="D66" s="13">
        <v>43349</v>
      </c>
      <c r="E66" s="14" t="s">
        <v>18</v>
      </c>
      <c r="F66" s="19">
        <v>57</v>
      </c>
      <c r="G66" s="16">
        <f t="shared" si="2"/>
        <v>14</v>
      </c>
      <c r="H66" s="22"/>
      <c r="I66" s="22"/>
      <c r="J66" s="22"/>
      <c r="K66" s="18">
        <f t="shared" si="3"/>
        <v>0</v>
      </c>
      <c r="L66" s="22"/>
      <c r="M66" s="22"/>
    </row>
    <row r="67" spans="1:13" ht="15.75" hidden="1">
      <c r="A67" s="11"/>
      <c r="B67" s="14" t="s">
        <v>139</v>
      </c>
      <c r="C67" s="14" t="s">
        <v>140</v>
      </c>
      <c r="D67" s="13">
        <v>43370</v>
      </c>
      <c r="E67" s="14" t="s">
        <v>25</v>
      </c>
      <c r="F67" s="19">
        <v>40</v>
      </c>
      <c r="G67" s="16">
        <f t="shared" si="2"/>
        <v>11</v>
      </c>
      <c r="H67" s="22"/>
      <c r="I67" s="22"/>
      <c r="J67" s="22"/>
      <c r="K67" s="18">
        <f t="shared" si="3"/>
        <v>0</v>
      </c>
      <c r="L67" s="48"/>
      <c r="M67" s="49"/>
    </row>
    <row r="68" spans="1:13" ht="15.75" hidden="1">
      <c r="A68" s="11"/>
      <c r="B68" s="20" t="s">
        <v>141</v>
      </c>
      <c r="C68" s="20" t="s">
        <v>142</v>
      </c>
      <c r="D68" s="13">
        <v>43384</v>
      </c>
      <c r="E68" s="14" t="s">
        <v>30</v>
      </c>
      <c r="F68" s="28">
        <v>13</v>
      </c>
      <c r="G68" s="16">
        <f t="shared" si="2"/>
        <v>9</v>
      </c>
      <c r="H68" s="22"/>
      <c r="I68" s="22"/>
      <c r="J68" s="22"/>
      <c r="K68" s="18">
        <f t="shared" si="3"/>
        <v>0</v>
      </c>
      <c r="L68" s="22"/>
      <c r="M68" s="22"/>
    </row>
    <row r="69" spans="1:13" ht="15.75" hidden="1">
      <c r="A69" s="11"/>
      <c r="B69" s="14" t="s">
        <v>143</v>
      </c>
      <c r="C69" s="14" t="s">
        <v>144</v>
      </c>
      <c r="D69" s="13">
        <v>43363</v>
      </c>
      <c r="E69" s="14" t="s">
        <v>92</v>
      </c>
      <c r="F69" s="28">
        <v>2</v>
      </c>
      <c r="G69" s="16">
        <f t="shared" si="2"/>
        <v>12</v>
      </c>
      <c r="H69" s="17"/>
      <c r="I69" s="17"/>
      <c r="J69" s="17"/>
      <c r="K69" s="18">
        <f t="shared" si="3"/>
        <v>0</v>
      </c>
      <c r="L69" s="22"/>
      <c r="M69" s="22"/>
    </row>
    <row r="70" spans="1:13" ht="15.75" hidden="1">
      <c r="A70" s="11"/>
      <c r="B70" s="14" t="s">
        <v>145</v>
      </c>
      <c r="C70" s="14" t="s">
        <v>146</v>
      </c>
      <c r="D70" s="13">
        <v>43328</v>
      </c>
      <c r="E70" s="14" t="s">
        <v>25</v>
      </c>
      <c r="F70" s="19">
        <v>48</v>
      </c>
      <c r="G70" s="16">
        <f t="shared" si="2"/>
        <v>17</v>
      </c>
      <c r="H70" s="41"/>
      <c r="I70" s="41"/>
      <c r="J70" s="41"/>
      <c r="K70" s="18">
        <f t="shared" si="3"/>
        <v>0</v>
      </c>
      <c r="L70" s="22"/>
      <c r="M70" s="22"/>
    </row>
    <row r="71" spans="1:13" ht="15.75" hidden="1">
      <c r="A71" s="11"/>
      <c r="B71" s="14" t="s">
        <v>147</v>
      </c>
      <c r="C71" s="14" t="s">
        <v>148</v>
      </c>
      <c r="D71" s="13">
        <v>43335</v>
      </c>
      <c r="E71" s="14" t="s">
        <v>18</v>
      </c>
      <c r="F71" s="19">
        <v>56</v>
      </c>
      <c r="G71" s="16">
        <f t="shared" si="2"/>
        <v>16</v>
      </c>
      <c r="H71" s="22"/>
      <c r="I71" s="22"/>
      <c r="J71" s="22"/>
      <c r="K71" s="18">
        <f t="shared" si="3"/>
        <v>0</v>
      </c>
      <c r="L71" s="22"/>
      <c r="M71" s="22"/>
    </row>
    <row r="72" spans="1:13" ht="15.75" hidden="1">
      <c r="A72" s="11"/>
      <c r="B72" s="14" t="s">
        <v>149</v>
      </c>
      <c r="C72" s="14" t="s">
        <v>150</v>
      </c>
      <c r="D72" s="13">
        <v>43356</v>
      </c>
      <c r="E72" s="14" t="s">
        <v>21</v>
      </c>
      <c r="F72" s="15"/>
      <c r="G72" s="16">
        <f t="shared" si="2"/>
        <v>13</v>
      </c>
      <c r="H72" s="22"/>
      <c r="I72" s="22"/>
      <c r="J72" s="22"/>
      <c r="K72" s="18">
        <f t="shared" si="3"/>
        <v>0</v>
      </c>
      <c r="L72" s="41"/>
      <c r="M72" s="41"/>
    </row>
    <row r="73" spans="1:13" ht="15.75" hidden="1">
      <c r="A73" s="11"/>
      <c r="B73" s="44" t="s">
        <v>151</v>
      </c>
      <c r="C73" s="20" t="s">
        <v>152</v>
      </c>
      <c r="D73" s="21">
        <v>43300</v>
      </c>
      <c r="E73" s="27" t="s">
        <v>16</v>
      </c>
      <c r="F73" s="50">
        <v>70</v>
      </c>
      <c r="G73" s="16">
        <f t="shared" si="2"/>
        <v>21</v>
      </c>
      <c r="H73" s="41"/>
      <c r="I73" s="41"/>
      <c r="J73" s="41"/>
      <c r="K73" s="18">
        <f t="shared" si="3"/>
        <v>0</v>
      </c>
      <c r="L73" s="22"/>
      <c r="M73" s="22"/>
    </row>
    <row r="74" spans="1:13" ht="15.75" hidden="1">
      <c r="A74" s="11"/>
      <c r="B74" s="14" t="s">
        <v>153</v>
      </c>
      <c r="C74" s="14" t="s">
        <v>154</v>
      </c>
      <c r="D74" s="21">
        <v>43314</v>
      </c>
      <c r="E74" s="14" t="s">
        <v>16</v>
      </c>
      <c r="F74" s="19">
        <v>62</v>
      </c>
      <c r="G74" s="16">
        <f t="shared" si="2"/>
        <v>19</v>
      </c>
      <c r="H74" s="17"/>
      <c r="I74" s="17"/>
      <c r="J74" s="17"/>
      <c r="K74" s="18">
        <f t="shared" si="3"/>
        <v>0</v>
      </c>
      <c r="L74" s="22"/>
      <c r="M74" s="22"/>
    </row>
    <row r="75" spans="1:13" ht="15.75" hidden="1">
      <c r="A75" s="11"/>
      <c r="B75" s="14" t="s">
        <v>155</v>
      </c>
      <c r="C75" s="14" t="s">
        <v>155</v>
      </c>
      <c r="D75" s="13">
        <v>43356</v>
      </c>
      <c r="E75" s="14" t="s">
        <v>35</v>
      </c>
      <c r="F75" s="15"/>
      <c r="G75" s="16">
        <f t="shared" si="2"/>
        <v>13</v>
      </c>
      <c r="H75" s="22"/>
      <c r="I75" s="22"/>
      <c r="J75" s="22"/>
      <c r="K75" s="18">
        <f t="shared" si="3"/>
        <v>0</v>
      </c>
      <c r="L75" s="22"/>
      <c r="M75" s="22"/>
    </row>
    <row r="76" spans="1:13" ht="15.75" hidden="1">
      <c r="A76" s="11"/>
      <c r="B76" s="20" t="s">
        <v>156</v>
      </c>
      <c r="C76" s="20" t="s">
        <v>157</v>
      </c>
      <c r="D76" s="13">
        <v>43321</v>
      </c>
      <c r="E76" s="14" t="s">
        <v>18</v>
      </c>
      <c r="F76" s="19">
        <v>57</v>
      </c>
      <c r="G76" s="16">
        <f t="shared" si="2"/>
        <v>18</v>
      </c>
      <c r="H76" s="17"/>
      <c r="I76" s="17"/>
      <c r="J76" s="17"/>
      <c r="K76" s="18">
        <f t="shared" si="3"/>
        <v>0</v>
      </c>
      <c r="L76" s="22"/>
      <c r="M76" s="22"/>
    </row>
    <row r="77" spans="1:13" ht="15.75" hidden="1">
      <c r="A77" s="11"/>
      <c r="B77" s="14" t="s">
        <v>158</v>
      </c>
      <c r="C77" s="14" t="s">
        <v>159</v>
      </c>
      <c r="D77" s="13">
        <v>43328</v>
      </c>
      <c r="E77" s="14" t="s">
        <v>35</v>
      </c>
      <c r="F77" s="15"/>
      <c r="G77" s="16">
        <f t="shared" si="2"/>
        <v>17</v>
      </c>
      <c r="H77" s="22"/>
      <c r="I77" s="22"/>
      <c r="J77" s="22"/>
      <c r="K77" s="18">
        <f t="shared" si="3"/>
        <v>0</v>
      </c>
      <c r="L77" s="22"/>
      <c r="M77" s="22"/>
    </row>
    <row r="78" spans="1:13" ht="15.75" hidden="1">
      <c r="A78" s="11"/>
      <c r="B78" s="14" t="s">
        <v>160</v>
      </c>
      <c r="C78" s="14" t="s">
        <v>161</v>
      </c>
      <c r="D78" s="13">
        <v>43349</v>
      </c>
      <c r="E78" s="14" t="s">
        <v>35</v>
      </c>
      <c r="F78" s="15"/>
      <c r="G78" s="16">
        <f t="shared" si="2"/>
        <v>14</v>
      </c>
      <c r="H78" s="49"/>
      <c r="I78" s="49"/>
      <c r="J78" s="49"/>
      <c r="K78" s="18">
        <f t="shared" si="3"/>
        <v>0</v>
      </c>
      <c r="L78" s="22"/>
      <c r="M78" s="22"/>
    </row>
    <row r="79" spans="1:13" ht="15.75" hidden="1">
      <c r="A79" s="11"/>
      <c r="B79" s="14" t="s">
        <v>162</v>
      </c>
      <c r="C79" s="14" t="s">
        <v>163</v>
      </c>
      <c r="D79" s="13">
        <v>43363</v>
      </c>
      <c r="E79" s="14" t="s">
        <v>30</v>
      </c>
      <c r="F79" s="28">
        <v>6</v>
      </c>
      <c r="G79" s="16">
        <f t="shared" si="2"/>
        <v>12</v>
      </c>
      <c r="H79" s="17"/>
      <c r="I79" s="17"/>
      <c r="J79" s="17"/>
      <c r="K79" s="18">
        <f t="shared" si="3"/>
        <v>0</v>
      </c>
      <c r="L79" s="22"/>
      <c r="M79" s="22"/>
    </row>
    <row r="80" spans="1:13" ht="15.75" hidden="1">
      <c r="A80" s="11"/>
      <c r="B80" s="20" t="s">
        <v>164</v>
      </c>
      <c r="C80" s="20" t="s">
        <v>165</v>
      </c>
      <c r="D80" s="13">
        <v>43321</v>
      </c>
      <c r="E80" s="14" t="s">
        <v>45</v>
      </c>
      <c r="F80" s="28">
        <v>1</v>
      </c>
      <c r="G80" s="16">
        <f t="shared" si="2"/>
        <v>18</v>
      </c>
      <c r="H80" s="17"/>
      <c r="I80" s="17"/>
      <c r="J80" s="17"/>
      <c r="K80" s="18">
        <f t="shared" si="3"/>
        <v>0</v>
      </c>
      <c r="L80" s="22"/>
      <c r="M80" s="22"/>
    </row>
    <row r="81" spans="1:13" ht="15.75" hidden="1">
      <c r="A81" s="11"/>
      <c r="B81" s="14" t="s">
        <v>166</v>
      </c>
      <c r="C81" s="14" t="s">
        <v>167</v>
      </c>
      <c r="D81" s="13">
        <v>43328</v>
      </c>
      <c r="E81" s="14" t="s">
        <v>18</v>
      </c>
      <c r="F81" s="19">
        <v>48</v>
      </c>
      <c r="G81" s="16">
        <f t="shared" si="2"/>
        <v>17</v>
      </c>
      <c r="H81" s="41"/>
      <c r="I81" s="41"/>
      <c r="J81" s="41"/>
      <c r="K81" s="18">
        <f t="shared" si="3"/>
        <v>0</v>
      </c>
      <c r="L81" s="41"/>
      <c r="M81" s="41"/>
    </row>
    <row r="82" spans="1:13" ht="15.75" hidden="1">
      <c r="A82" s="11"/>
      <c r="B82" s="20" t="s">
        <v>168</v>
      </c>
      <c r="C82" s="20" t="s">
        <v>169</v>
      </c>
      <c r="D82" s="13">
        <v>43286</v>
      </c>
      <c r="E82" s="14" t="s">
        <v>21</v>
      </c>
      <c r="F82" s="15"/>
      <c r="G82" s="16">
        <f t="shared" si="2"/>
        <v>23</v>
      </c>
      <c r="H82" s="22"/>
      <c r="I82" s="22"/>
      <c r="J82" s="22"/>
      <c r="K82" s="18">
        <f t="shared" si="3"/>
        <v>0</v>
      </c>
      <c r="L82" s="22"/>
      <c r="M82" s="22"/>
    </row>
    <row r="83" spans="1:13" ht="15.75" hidden="1">
      <c r="A83" s="11"/>
      <c r="B83" s="14" t="s">
        <v>170</v>
      </c>
      <c r="C83" s="14" t="s">
        <v>171</v>
      </c>
      <c r="D83" s="13">
        <v>43314</v>
      </c>
      <c r="E83" s="14" t="s">
        <v>21</v>
      </c>
      <c r="F83" s="15"/>
      <c r="G83" s="16">
        <f t="shared" si="2"/>
        <v>19</v>
      </c>
      <c r="H83" s="22"/>
      <c r="I83" s="22"/>
      <c r="J83" s="22"/>
      <c r="K83" s="18">
        <f t="shared" si="3"/>
        <v>0</v>
      </c>
      <c r="L83" s="22"/>
      <c r="M83" s="22"/>
    </row>
    <row r="84" spans="1:13" ht="15.75" hidden="1">
      <c r="A84" s="11"/>
      <c r="B84" s="14" t="s">
        <v>172</v>
      </c>
      <c r="C84" s="14" t="s">
        <v>173</v>
      </c>
      <c r="D84" s="21">
        <v>43307</v>
      </c>
      <c r="E84" s="14" t="s">
        <v>21</v>
      </c>
      <c r="F84" s="15"/>
      <c r="G84" s="16">
        <f t="shared" si="2"/>
        <v>20</v>
      </c>
      <c r="H84" s="17"/>
      <c r="I84" s="17"/>
      <c r="J84" s="17"/>
      <c r="K84" s="18">
        <f t="shared" si="3"/>
        <v>0</v>
      </c>
      <c r="L84" s="22"/>
      <c r="M84" s="22"/>
    </row>
    <row r="85" spans="1:13" ht="15.75" hidden="1">
      <c r="A85" s="11"/>
      <c r="B85" s="20" t="s">
        <v>174</v>
      </c>
      <c r="C85" s="20" t="s">
        <v>175</v>
      </c>
      <c r="D85" s="13">
        <v>43377</v>
      </c>
      <c r="E85" s="27" t="s">
        <v>30</v>
      </c>
      <c r="F85" s="28">
        <v>10</v>
      </c>
      <c r="G85" s="16">
        <f t="shared" si="2"/>
        <v>10</v>
      </c>
      <c r="H85" s="22"/>
      <c r="I85" s="22"/>
      <c r="J85" s="22"/>
      <c r="K85" s="18">
        <f t="shared" si="3"/>
        <v>0</v>
      </c>
      <c r="L85" s="23"/>
      <c r="M85" s="23"/>
    </row>
    <row r="86" spans="1:13" ht="15.75" hidden="1">
      <c r="A86" s="11"/>
      <c r="B86" s="14" t="s">
        <v>176</v>
      </c>
      <c r="C86" s="14" t="s">
        <v>177</v>
      </c>
      <c r="D86" s="13">
        <v>43258</v>
      </c>
      <c r="E86" s="14" t="s">
        <v>178</v>
      </c>
      <c r="F86" s="19">
        <v>25</v>
      </c>
      <c r="G86" s="16">
        <f t="shared" si="2"/>
        <v>27</v>
      </c>
      <c r="H86" s="41"/>
      <c r="I86" s="41"/>
      <c r="J86" s="41"/>
      <c r="K86" s="18">
        <f t="shared" si="3"/>
        <v>0</v>
      </c>
      <c r="L86" s="41"/>
      <c r="M86" s="41"/>
    </row>
    <row r="87" spans="1:13" ht="15.75" hidden="1">
      <c r="A87" s="11"/>
      <c r="B87" s="14" t="s">
        <v>179</v>
      </c>
      <c r="C87" s="14" t="s">
        <v>180</v>
      </c>
      <c r="D87" s="13">
        <v>43370</v>
      </c>
      <c r="E87" s="14" t="s">
        <v>35</v>
      </c>
      <c r="F87" s="15"/>
      <c r="G87" s="16">
        <f t="shared" si="2"/>
        <v>11</v>
      </c>
      <c r="H87" s="22"/>
      <c r="I87" s="22"/>
      <c r="J87" s="22"/>
      <c r="K87" s="18">
        <f t="shared" si="3"/>
        <v>0</v>
      </c>
      <c r="L87" s="22"/>
      <c r="M87" s="22"/>
    </row>
    <row r="88" spans="1:13" ht="15.75" hidden="1">
      <c r="A88" s="11"/>
      <c r="B88" s="14" t="s">
        <v>181</v>
      </c>
      <c r="C88" s="14" t="s">
        <v>181</v>
      </c>
      <c r="D88" s="13">
        <v>43370</v>
      </c>
      <c r="E88" s="14" t="s">
        <v>35</v>
      </c>
      <c r="F88" s="15"/>
      <c r="G88" s="16">
        <f t="shared" si="2"/>
        <v>11</v>
      </c>
      <c r="H88" s="22"/>
      <c r="I88" s="22"/>
      <c r="J88" s="22"/>
      <c r="K88" s="18">
        <f t="shared" si="3"/>
        <v>0</v>
      </c>
      <c r="L88" s="22"/>
      <c r="M88" s="22"/>
    </row>
    <row r="89" spans="1:13" ht="15.75" hidden="1">
      <c r="A89" s="11"/>
      <c r="B89" s="14" t="s">
        <v>182</v>
      </c>
      <c r="C89" s="14" t="s">
        <v>183</v>
      </c>
      <c r="D89" s="13">
        <v>43335</v>
      </c>
      <c r="E89" s="14" t="s">
        <v>18</v>
      </c>
      <c r="F89" s="19">
        <v>42</v>
      </c>
      <c r="G89" s="16">
        <f t="shared" si="2"/>
        <v>16</v>
      </c>
      <c r="H89" s="22"/>
      <c r="I89" s="22"/>
      <c r="J89" s="22"/>
      <c r="K89" s="18">
        <f t="shared" si="3"/>
        <v>0</v>
      </c>
      <c r="L89" s="22"/>
      <c r="M89" s="22"/>
    </row>
    <row r="90" spans="1:13" ht="15.75" hidden="1">
      <c r="A90" s="11"/>
      <c r="B90" s="14" t="s">
        <v>184</v>
      </c>
      <c r="C90" s="14" t="s">
        <v>184</v>
      </c>
      <c r="D90" s="13">
        <v>43356</v>
      </c>
      <c r="E90" s="14" t="s">
        <v>185</v>
      </c>
      <c r="F90" s="15"/>
      <c r="G90" s="16">
        <f t="shared" si="2"/>
        <v>13</v>
      </c>
      <c r="H90" s="22"/>
      <c r="I90" s="22"/>
      <c r="J90" s="22"/>
      <c r="K90" s="18">
        <f t="shared" si="3"/>
        <v>0</v>
      </c>
      <c r="L90" s="22"/>
      <c r="M90" s="22"/>
    </row>
    <row r="91" spans="1:13" ht="15.75" hidden="1">
      <c r="A91" s="11"/>
      <c r="B91" s="44" t="s">
        <v>186</v>
      </c>
      <c r="C91" s="20" t="s">
        <v>187</v>
      </c>
      <c r="D91" s="21">
        <v>43293</v>
      </c>
      <c r="E91" s="27" t="s">
        <v>16</v>
      </c>
      <c r="F91" s="45">
        <v>57</v>
      </c>
      <c r="G91" s="16">
        <f t="shared" si="2"/>
        <v>22</v>
      </c>
      <c r="H91" s="41"/>
      <c r="I91" s="41"/>
      <c r="J91" s="41"/>
      <c r="K91" s="18">
        <f t="shared" si="3"/>
        <v>0</v>
      </c>
      <c r="L91" s="41"/>
      <c r="M91" s="41"/>
    </row>
    <row r="92" spans="1:13" ht="15.75" hidden="1">
      <c r="A92" s="11"/>
      <c r="B92" s="14" t="s">
        <v>188</v>
      </c>
      <c r="C92" s="14" t="s">
        <v>189</v>
      </c>
      <c r="D92" s="13">
        <v>43251</v>
      </c>
      <c r="E92" s="14" t="s">
        <v>25</v>
      </c>
      <c r="F92" s="45">
        <v>48</v>
      </c>
      <c r="G92" s="16">
        <f t="shared" si="2"/>
        <v>28</v>
      </c>
      <c r="H92" s="22"/>
      <c r="I92" s="22"/>
      <c r="J92" s="22"/>
      <c r="K92" s="18">
        <f t="shared" si="3"/>
        <v>0</v>
      </c>
      <c r="L92" s="22"/>
      <c r="M92" s="22"/>
    </row>
    <row r="93" spans="1:13" ht="15.75" hidden="1">
      <c r="A93" s="11"/>
      <c r="B93" s="20" t="s">
        <v>190</v>
      </c>
      <c r="C93" s="20" t="s">
        <v>191</v>
      </c>
      <c r="D93" s="13">
        <v>43265</v>
      </c>
      <c r="E93" s="27" t="s">
        <v>45</v>
      </c>
      <c r="F93" s="45">
        <v>1</v>
      </c>
      <c r="G93" s="16">
        <f t="shared" si="2"/>
        <v>26</v>
      </c>
      <c r="H93" s="41"/>
      <c r="I93" s="41"/>
      <c r="J93" s="41"/>
      <c r="K93" s="18">
        <f t="shared" si="3"/>
        <v>0</v>
      </c>
      <c r="L93" s="41"/>
      <c r="M93" s="41"/>
    </row>
    <row r="94" spans="1:13" ht="15.75" hidden="1">
      <c r="A94" s="11"/>
      <c r="B94" s="14" t="s">
        <v>192</v>
      </c>
      <c r="C94" s="14" t="s">
        <v>193</v>
      </c>
      <c r="D94" s="13">
        <v>43349</v>
      </c>
      <c r="E94" s="14" t="s">
        <v>35</v>
      </c>
      <c r="F94" s="45"/>
      <c r="G94" s="16">
        <f t="shared" si="2"/>
        <v>14</v>
      </c>
      <c r="H94" s="22"/>
      <c r="I94" s="22"/>
      <c r="J94" s="22"/>
      <c r="K94" s="18">
        <f t="shared" si="3"/>
        <v>0</v>
      </c>
      <c r="L94" s="22"/>
      <c r="M94" s="22"/>
    </row>
    <row r="95" spans="1:13" ht="15.75" hidden="1">
      <c r="A95" s="11"/>
      <c r="B95" s="14" t="s">
        <v>194</v>
      </c>
      <c r="C95" s="14" t="s">
        <v>195</v>
      </c>
      <c r="D95" s="13">
        <v>43342</v>
      </c>
      <c r="E95" s="14" t="s">
        <v>35</v>
      </c>
      <c r="F95" s="45"/>
      <c r="G95" s="16">
        <f t="shared" si="2"/>
        <v>15</v>
      </c>
      <c r="H95" s="22"/>
      <c r="I95" s="22"/>
      <c r="J95" s="22"/>
      <c r="K95" s="18">
        <f t="shared" si="3"/>
        <v>0</v>
      </c>
      <c r="L95" s="22"/>
      <c r="M95" s="22"/>
    </row>
    <row r="96" spans="1:13" ht="15.75" hidden="1">
      <c r="A96" s="11"/>
      <c r="B96" s="20" t="s">
        <v>196</v>
      </c>
      <c r="C96" s="20" t="s">
        <v>197</v>
      </c>
      <c r="D96" s="13">
        <v>43321</v>
      </c>
      <c r="E96" s="14" t="s">
        <v>21</v>
      </c>
      <c r="F96" s="45"/>
      <c r="G96" s="16">
        <f t="shared" si="2"/>
        <v>18</v>
      </c>
      <c r="H96" s="17"/>
      <c r="I96" s="17"/>
      <c r="J96" s="17"/>
      <c r="K96" s="18">
        <f t="shared" si="3"/>
        <v>0</v>
      </c>
      <c r="L96" s="22"/>
      <c r="M96" s="22"/>
    </row>
    <row r="97" spans="1:13" ht="15.75" hidden="1">
      <c r="A97" s="11"/>
      <c r="B97" s="14" t="s">
        <v>198</v>
      </c>
      <c r="C97" s="14" t="s">
        <v>199</v>
      </c>
      <c r="D97" s="13">
        <v>43286</v>
      </c>
      <c r="E97" s="14" t="s">
        <v>18</v>
      </c>
      <c r="F97" s="45"/>
      <c r="G97" s="16">
        <f t="shared" si="2"/>
        <v>23</v>
      </c>
      <c r="H97" s="22"/>
      <c r="I97" s="22"/>
      <c r="J97" s="22"/>
      <c r="K97" s="18">
        <f t="shared" si="3"/>
        <v>0</v>
      </c>
      <c r="L97" s="22"/>
      <c r="M97" s="22"/>
    </row>
    <row r="98" spans="1:13" ht="15.75" hidden="1">
      <c r="A98" s="11"/>
      <c r="B98" s="20" t="s">
        <v>200</v>
      </c>
      <c r="C98" s="20" t="s">
        <v>201</v>
      </c>
      <c r="D98" s="13">
        <v>43272</v>
      </c>
      <c r="E98" s="14" t="s">
        <v>18</v>
      </c>
      <c r="F98" s="45"/>
      <c r="G98" s="16">
        <f t="shared" si="2"/>
        <v>25</v>
      </c>
      <c r="H98" s="22"/>
      <c r="I98" s="22"/>
      <c r="J98" s="22"/>
      <c r="K98" s="18">
        <f t="shared" si="3"/>
        <v>0</v>
      </c>
      <c r="L98" s="22"/>
      <c r="M98" s="22"/>
    </row>
    <row r="99" spans="1:13" ht="15.75" hidden="1">
      <c r="A99" s="11"/>
      <c r="B99" s="14" t="s">
        <v>202</v>
      </c>
      <c r="C99" s="14" t="s">
        <v>203</v>
      </c>
      <c r="D99" s="13">
        <v>43342</v>
      </c>
      <c r="E99" s="14" t="s">
        <v>35</v>
      </c>
      <c r="F99" s="45"/>
      <c r="G99" s="16">
        <f t="shared" si="2"/>
        <v>15</v>
      </c>
      <c r="H99" s="22"/>
      <c r="I99" s="22"/>
      <c r="J99" s="22"/>
      <c r="K99" s="18">
        <f t="shared" si="3"/>
        <v>0</v>
      </c>
      <c r="L99" s="22"/>
      <c r="M99" s="22"/>
    </row>
    <row r="100" spans="1:13" ht="15.75" hidden="1">
      <c r="A100" s="11"/>
      <c r="B100" s="14" t="s">
        <v>204</v>
      </c>
      <c r="C100" s="14" t="s">
        <v>205</v>
      </c>
      <c r="D100" s="13">
        <v>43342</v>
      </c>
      <c r="E100" s="14" t="s">
        <v>98</v>
      </c>
      <c r="F100" s="45"/>
      <c r="G100" s="16">
        <f t="shared" si="2"/>
        <v>15</v>
      </c>
      <c r="H100" s="22"/>
      <c r="I100" s="22"/>
      <c r="J100" s="22"/>
      <c r="K100" s="18">
        <f t="shared" si="3"/>
        <v>0</v>
      </c>
      <c r="L100" s="22"/>
      <c r="M100" s="22"/>
    </row>
    <row r="101" spans="1:13" ht="15.75" hidden="1">
      <c r="A101" s="11"/>
      <c r="B101" s="14" t="s">
        <v>206</v>
      </c>
      <c r="C101" s="14" t="s">
        <v>206</v>
      </c>
      <c r="D101" s="13">
        <v>43342</v>
      </c>
      <c r="E101" s="14" t="s">
        <v>207</v>
      </c>
      <c r="F101" s="45"/>
      <c r="G101" s="16">
        <f t="shared" si="2"/>
        <v>15</v>
      </c>
      <c r="H101" s="22"/>
      <c r="I101" s="22"/>
      <c r="J101" s="22"/>
      <c r="K101" s="18">
        <f t="shared" si="3"/>
        <v>0</v>
      </c>
      <c r="L101" s="22"/>
      <c r="M101" s="22"/>
    </row>
    <row r="102" spans="1:13" ht="15.75" hidden="1">
      <c r="A102" s="11"/>
      <c r="B102" s="14" t="s">
        <v>208</v>
      </c>
      <c r="C102" s="14" t="s">
        <v>209</v>
      </c>
      <c r="D102" s="13">
        <v>43335</v>
      </c>
      <c r="E102" s="14" t="s">
        <v>109</v>
      </c>
      <c r="F102" s="45">
        <v>13</v>
      </c>
      <c r="G102" s="16">
        <f t="shared" si="2"/>
        <v>16</v>
      </c>
      <c r="H102" s="22"/>
      <c r="I102" s="22"/>
      <c r="J102" s="22"/>
      <c r="K102" s="18">
        <f t="shared" si="3"/>
        <v>0</v>
      </c>
      <c r="L102" s="22"/>
      <c r="M102" s="22"/>
    </row>
    <row r="103" spans="1:13" ht="15.75" hidden="1">
      <c r="A103" s="11"/>
      <c r="B103" s="14" t="s">
        <v>210</v>
      </c>
      <c r="C103" s="14" t="s">
        <v>211</v>
      </c>
      <c r="D103" s="13">
        <v>43328</v>
      </c>
      <c r="E103" s="14" t="s">
        <v>30</v>
      </c>
      <c r="F103" s="45">
        <v>6</v>
      </c>
      <c r="G103" s="16">
        <f t="shared" si="2"/>
        <v>17</v>
      </c>
      <c r="H103" s="41"/>
      <c r="I103" s="41"/>
      <c r="J103" s="41"/>
      <c r="K103" s="18">
        <f t="shared" si="3"/>
        <v>0</v>
      </c>
      <c r="L103" s="41"/>
      <c r="M103" s="41"/>
    </row>
    <row r="104" spans="1:13" ht="15.75" hidden="1">
      <c r="A104" s="11"/>
      <c r="B104" s="14" t="s">
        <v>212</v>
      </c>
      <c r="C104" s="14" t="s">
        <v>213</v>
      </c>
      <c r="D104" s="13">
        <v>43328</v>
      </c>
      <c r="E104" s="14" t="s">
        <v>40</v>
      </c>
      <c r="F104" s="45"/>
      <c r="G104" s="16">
        <f t="shared" si="2"/>
        <v>17</v>
      </c>
      <c r="H104" s="17"/>
      <c r="I104" s="17"/>
      <c r="J104" s="17"/>
      <c r="K104" s="18">
        <f t="shared" si="3"/>
        <v>0</v>
      </c>
      <c r="L104" s="22"/>
      <c r="M104" s="22"/>
    </row>
    <row r="105" spans="1:13" ht="15.75" hidden="1">
      <c r="A105" s="11"/>
      <c r="B105" s="14" t="s">
        <v>214</v>
      </c>
      <c r="C105" s="14" t="s">
        <v>214</v>
      </c>
      <c r="D105" s="13">
        <v>43328</v>
      </c>
      <c r="E105" s="14" t="s">
        <v>40</v>
      </c>
      <c r="F105" s="45"/>
      <c r="G105" s="16">
        <f t="shared" si="2"/>
        <v>17</v>
      </c>
      <c r="H105" s="41"/>
      <c r="I105" s="41"/>
      <c r="J105" s="41"/>
      <c r="K105" s="18">
        <f t="shared" si="3"/>
        <v>0</v>
      </c>
      <c r="L105" s="41"/>
      <c r="M105" s="41"/>
    </row>
    <row r="106" spans="1:13" ht="15.75" hidden="1">
      <c r="A106" s="11"/>
      <c r="B106" s="20" t="s">
        <v>215</v>
      </c>
      <c r="C106" s="20" t="s">
        <v>216</v>
      </c>
      <c r="D106" s="13">
        <v>43321</v>
      </c>
      <c r="E106" s="14" t="s">
        <v>35</v>
      </c>
      <c r="F106" s="45"/>
      <c r="G106" s="16">
        <f t="shared" si="2"/>
        <v>18</v>
      </c>
      <c r="H106" s="17"/>
      <c r="I106" s="17"/>
      <c r="J106" s="17"/>
      <c r="K106" s="18">
        <f t="shared" si="3"/>
        <v>0</v>
      </c>
      <c r="L106" s="17"/>
      <c r="M106" s="17"/>
    </row>
    <row r="107" spans="1:13" ht="15.75" hidden="1">
      <c r="A107" s="11"/>
      <c r="B107" s="14" t="s">
        <v>217</v>
      </c>
      <c r="C107" s="51" t="s">
        <v>218</v>
      </c>
      <c r="D107" s="13">
        <v>43314</v>
      </c>
      <c r="E107" s="14" t="s">
        <v>30</v>
      </c>
      <c r="F107" s="45">
        <v>2</v>
      </c>
      <c r="G107" s="16">
        <f t="shared" si="2"/>
        <v>19</v>
      </c>
      <c r="H107" s="22"/>
      <c r="I107" s="22"/>
      <c r="J107" s="22"/>
      <c r="K107" s="18">
        <f t="shared" si="3"/>
        <v>0</v>
      </c>
      <c r="L107" s="22"/>
      <c r="M107" s="22"/>
    </row>
    <row r="108" spans="1:13" ht="15.75" hidden="1">
      <c r="A108" s="11"/>
      <c r="B108" s="14" t="s">
        <v>219</v>
      </c>
      <c r="C108" s="14" t="s">
        <v>220</v>
      </c>
      <c r="D108" s="13">
        <v>43286</v>
      </c>
      <c r="E108" s="14" t="s">
        <v>40</v>
      </c>
      <c r="F108" s="45"/>
      <c r="G108" s="16">
        <f t="shared" si="2"/>
        <v>23</v>
      </c>
      <c r="H108" s="22"/>
      <c r="I108" s="22"/>
      <c r="J108" s="22"/>
      <c r="K108" s="18">
        <f t="shared" si="3"/>
        <v>0</v>
      </c>
      <c r="L108" s="22"/>
      <c r="M108" s="22"/>
    </row>
    <row r="109" spans="1:13" ht="15.75" hidden="1">
      <c r="A109" s="11"/>
      <c r="B109" s="20" t="s">
        <v>221</v>
      </c>
      <c r="C109" s="20" t="s">
        <v>222</v>
      </c>
      <c r="D109" s="13">
        <v>43280</v>
      </c>
      <c r="E109" s="14" t="s">
        <v>45</v>
      </c>
      <c r="F109" s="45">
        <v>1</v>
      </c>
      <c r="G109" s="16">
        <f t="shared" si="2"/>
        <v>24</v>
      </c>
      <c r="H109" s="22"/>
      <c r="I109" s="22"/>
      <c r="J109" s="22"/>
      <c r="K109" s="18">
        <f t="shared" si="3"/>
        <v>0</v>
      </c>
      <c r="L109" s="22"/>
      <c r="M109" s="22"/>
    </row>
    <row r="110" spans="1:13" ht="15.75" hidden="1">
      <c r="A110" s="11"/>
      <c r="B110" s="20" t="s">
        <v>223</v>
      </c>
      <c r="C110" s="20" t="s">
        <v>224</v>
      </c>
      <c r="D110" s="13">
        <v>43272</v>
      </c>
      <c r="E110" s="14" t="s">
        <v>16</v>
      </c>
      <c r="F110" s="45">
        <v>36</v>
      </c>
      <c r="G110" s="16">
        <f t="shared" si="2"/>
        <v>25</v>
      </c>
      <c r="H110" s="22"/>
      <c r="I110" s="22"/>
      <c r="J110" s="22"/>
      <c r="K110" s="18">
        <f t="shared" si="3"/>
        <v>0</v>
      </c>
      <c r="L110" s="22"/>
      <c r="M110" s="22"/>
    </row>
    <row r="111" spans="1:13" ht="15.75" hidden="1">
      <c r="A111" s="11"/>
      <c r="B111" s="14" t="s">
        <v>225</v>
      </c>
      <c r="C111" s="14" t="s">
        <v>226</v>
      </c>
      <c r="D111" s="13">
        <v>43258</v>
      </c>
      <c r="E111" s="14" t="s">
        <v>16</v>
      </c>
      <c r="F111" s="45">
        <v>66</v>
      </c>
      <c r="G111" s="16">
        <f t="shared" si="2"/>
        <v>27</v>
      </c>
      <c r="H111" s="41"/>
      <c r="I111" s="41"/>
      <c r="J111" s="41"/>
      <c r="K111" s="18">
        <f t="shared" si="3"/>
        <v>0</v>
      </c>
      <c r="L111" s="41"/>
      <c r="M111" s="41"/>
    </row>
    <row r="112" spans="1:13" ht="15.75" hidden="1">
      <c r="A112" s="11"/>
      <c r="B112" s="14" t="s">
        <v>227</v>
      </c>
      <c r="C112" s="14" t="s">
        <v>228</v>
      </c>
      <c r="D112" s="21">
        <v>43307</v>
      </c>
      <c r="E112" s="14" t="s">
        <v>40</v>
      </c>
      <c r="F112" s="45"/>
      <c r="G112" s="16">
        <f t="shared" si="2"/>
        <v>20</v>
      </c>
      <c r="H112" s="17"/>
      <c r="I112" s="17"/>
      <c r="J112" s="17"/>
      <c r="K112" s="18">
        <f t="shared" si="3"/>
        <v>0</v>
      </c>
      <c r="L112" s="22"/>
      <c r="M112" s="22"/>
    </row>
    <row r="113" spans="1:13" ht="15.75" hidden="1">
      <c r="A113" s="11"/>
      <c r="B113" s="14" t="s">
        <v>229</v>
      </c>
      <c r="C113" s="14" t="s">
        <v>230</v>
      </c>
      <c r="D113" s="13">
        <v>43328</v>
      </c>
      <c r="E113" s="14" t="s">
        <v>114</v>
      </c>
      <c r="F113" s="45"/>
      <c r="G113" s="16">
        <f t="shared" si="2"/>
        <v>17</v>
      </c>
      <c r="H113" s="22"/>
      <c r="I113" s="22"/>
      <c r="J113" s="22"/>
      <c r="K113" s="18">
        <f t="shared" si="3"/>
        <v>0</v>
      </c>
      <c r="L113" s="22"/>
      <c r="M113" s="22"/>
    </row>
    <row r="114" spans="1:13" ht="15.75" hidden="1">
      <c r="A114" s="11"/>
      <c r="B114" s="20" t="s">
        <v>231</v>
      </c>
      <c r="C114" s="20" t="s">
        <v>232</v>
      </c>
      <c r="D114" s="13">
        <v>43321</v>
      </c>
      <c r="E114" s="14" t="s">
        <v>98</v>
      </c>
      <c r="F114" s="45"/>
      <c r="G114" s="16">
        <f t="shared" si="2"/>
        <v>18</v>
      </c>
      <c r="H114" s="17"/>
      <c r="I114" s="17"/>
      <c r="J114" s="17"/>
      <c r="K114" s="18">
        <f t="shared" si="3"/>
        <v>0</v>
      </c>
      <c r="L114" s="22"/>
      <c r="M114" s="22"/>
    </row>
    <row r="115" spans="1:13" ht="15.75" hidden="1">
      <c r="A115" s="11"/>
      <c r="B115" s="14" t="s">
        <v>233</v>
      </c>
      <c r="C115" s="14" t="s">
        <v>234</v>
      </c>
      <c r="D115" s="13">
        <v>43286</v>
      </c>
      <c r="E115" s="14" t="s">
        <v>25</v>
      </c>
      <c r="F115" s="45"/>
      <c r="G115" s="16">
        <f t="shared" si="2"/>
        <v>23</v>
      </c>
      <c r="H115" s="22"/>
      <c r="I115" s="22"/>
      <c r="J115" s="22"/>
      <c r="K115" s="18">
        <f t="shared" si="3"/>
        <v>0</v>
      </c>
      <c r="L115" s="22"/>
      <c r="M115" s="22"/>
    </row>
    <row r="116" spans="1:13" ht="15.75" hidden="1">
      <c r="A116" s="11"/>
      <c r="B116" s="14" t="s">
        <v>235</v>
      </c>
      <c r="C116" s="14" t="s">
        <v>236</v>
      </c>
      <c r="D116" s="13">
        <v>43286</v>
      </c>
      <c r="E116" s="14" t="s">
        <v>30</v>
      </c>
      <c r="F116" s="45">
        <v>8</v>
      </c>
      <c r="G116" s="16">
        <f t="shared" si="2"/>
        <v>23</v>
      </c>
      <c r="H116" s="22"/>
      <c r="I116" s="22"/>
      <c r="J116" s="22"/>
      <c r="K116" s="18">
        <f t="shared" si="3"/>
        <v>0</v>
      </c>
      <c r="L116" s="22"/>
      <c r="M116" s="22"/>
    </row>
    <row r="117" spans="1:13" ht="15.75" hidden="1">
      <c r="A117" s="11"/>
      <c r="B117" s="14" t="s">
        <v>237</v>
      </c>
      <c r="C117" s="14" t="s">
        <v>238</v>
      </c>
      <c r="D117" s="13">
        <v>43286</v>
      </c>
      <c r="E117" s="14" t="s">
        <v>98</v>
      </c>
      <c r="F117" s="45"/>
      <c r="G117" s="16">
        <f t="shared" si="2"/>
        <v>23</v>
      </c>
      <c r="H117" s="22"/>
      <c r="I117" s="22"/>
      <c r="J117" s="22"/>
      <c r="K117" s="18">
        <f t="shared" si="3"/>
        <v>0</v>
      </c>
      <c r="L117" s="22"/>
      <c r="M117" s="22"/>
    </row>
    <row r="118" spans="1:13" ht="15.75" hidden="1">
      <c r="A118" s="11"/>
      <c r="B118" s="20" t="s">
        <v>239</v>
      </c>
      <c r="C118" s="20" t="s">
        <v>240</v>
      </c>
      <c r="D118" s="13">
        <v>43279</v>
      </c>
      <c r="E118" s="14" t="s">
        <v>25</v>
      </c>
      <c r="F118" s="45"/>
      <c r="G118" s="16">
        <f t="shared" si="2"/>
        <v>24</v>
      </c>
      <c r="H118" s="22"/>
      <c r="I118" s="22"/>
      <c r="J118" s="22"/>
      <c r="K118" s="18">
        <f t="shared" si="3"/>
        <v>0</v>
      </c>
      <c r="L118" s="22"/>
      <c r="M118" s="22"/>
    </row>
    <row r="119" spans="1:13" ht="15.75" hidden="1">
      <c r="A119" s="11"/>
      <c r="B119" s="25" t="s">
        <v>241</v>
      </c>
      <c r="C119" s="25" t="s">
        <v>242</v>
      </c>
      <c r="D119" s="13">
        <v>43244</v>
      </c>
      <c r="E119" s="27" t="s">
        <v>21</v>
      </c>
      <c r="F119" s="45"/>
      <c r="G119" s="16">
        <f t="shared" si="2"/>
        <v>29</v>
      </c>
      <c r="H119" s="17"/>
      <c r="I119" s="17"/>
      <c r="J119" s="17"/>
      <c r="K119" s="18">
        <f t="shared" si="3"/>
        <v>0</v>
      </c>
      <c r="L119" s="22"/>
      <c r="M119" s="22"/>
    </row>
    <row r="120" spans="1:13" ht="15.75" hidden="1">
      <c r="A120" s="11"/>
      <c r="B120" s="14" t="s">
        <v>243</v>
      </c>
      <c r="C120" s="14" t="s">
        <v>243</v>
      </c>
      <c r="D120" s="13">
        <v>43237</v>
      </c>
      <c r="E120" s="14" t="s">
        <v>21</v>
      </c>
      <c r="F120" s="45"/>
      <c r="G120" s="16">
        <f t="shared" si="2"/>
        <v>30</v>
      </c>
      <c r="H120" s="22"/>
      <c r="I120" s="22"/>
      <c r="J120" s="22"/>
      <c r="K120" s="18">
        <f t="shared" si="3"/>
        <v>0</v>
      </c>
      <c r="L120" s="22"/>
      <c r="M120" s="22"/>
    </row>
    <row r="121" spans="1:13" ht="15.75" hidden="1">
      <c r="A121" s="11"/>
      <c r="B121" s="20" t="s">
        <v>244</v>
      </c>
      <c r="C121" s="20" t="s">
        <v>245</v>
      </c>
      <c r="D121" s="13">
        <v>43230</v>
      </c>
      <c r="E121" s="14" t="s">
        <v>18</v>
      </c>
      <c r="F121" s="45">
        <v>46</v>
      </c>
      <c r="G121" s="16">
        <f t="shared" si="2"/>
        <v>31</v>
      </c>
      <c r="H121" s="22"/>
      <c r="I121" s="22"/>
      <c r="J121" s="22"/>
      <c r="K121" s="18">
        <f t="shared" si="3"/>
        <v>0</v>
      </c>
      <c r="L121" s="23"/>
      <c r="M121" s="23"/>
    </row>
    <row r="122" spans="1:13" ht="15.75" hidden="1">
      <c r="A122" s="11"/>
      <c r="B122" s="14" t="s">
        <v>246</v>
      </c>
      <c r="C122" s="14" t="s">
        <v>247</v>
      </c>
      <c r="D122" s="13">
        <v>43223</v>
      </c>
      <c r="E122" s="14" t="s">
        <v>21</v>
      </c>
      <c r="F122" s="45"/>
      <c r="G122" s="16">
        <f t="shared" si="2"/>
        <v>32</v>
      </c>
      <c r="H122" s="22"/>
      <c r="I122" s="22"/>
      <c r="J122" s="22"/>
      <c r="K122" s="18">
        <f t="shared" si="3"/>
        <v>0</v>
      </c>
      <c r="L122" s="22"/>
      <c r="M122" s="22"/>
    </row>
    <row r="123" spans="1:13" ht="15.75" hidden="1">
      <c r="A123" s="11"/>
      <c r="B123" s="20" t="s">
        <v>248</v>
      </c>
      <c r="C123" s="20" t="s">
        <v>249</v>
      </c>
      <c r="D123" s="13">
        <v>43216</v>
      </c>
      <c r="E123" s="27" t="s">
        <v>21</v>
      </c>
      <c r="F123" s="45"/>
      <c r="G123" s="16">
        <f t="shared" si="2"/>
        <v>33</v>
      </c>
      <c r="H123" s="41"/>
      <c r="I123" s="41"/>
      <c r="J123" s="41"/>
      <c r="K123" s="18">
        <f t="shared" si="3"/>
        <v>0</v>
      </c>
      <c r="L123" s="22"/>
      <c r="M123" s="22"/>
    </row>
    <row r="124" spans="1:13" ht="15.75" hidden="1">
      <c r="A124" s="11"/>
      <c r="B124" s="14" t="s">
        <v>250</v>
      </c>
      <c r="C124" s="14" t="s">
        <v>251</v>
      </c>
      <c r="D124" s="13">
        <v>43209</v>
      </c>
      <c r="E124" s="14" t="s">
        <v>45</v>
      </c>
      <c r="F124" s="45">
        <v>1</v>
      </c>
      <c r="G124" s="16">
        <f t="shared" si="2"/>
        <v>34</v>
      </c>
      <c r="H124" s="22"/>
      <c r="I124" s="22"/>
      <c r="J124" s="22"/>
      <c r="K124" s="18">
        <f t="shared" si="3"/>
        <v>0</v>
      </c>
      <c r="L124" s="22"/>
      <c r="M124" s="22"/>
    </row>
    <row r="125" spans="1:13" ht="15.75" hidden="1">
      <c r="A125" s="11"/>
      <c r="B125" s="14" t="s">
        <v>252</v>
      </c>
      <c r="C125" s="14" t="s">
        <v>253</v>
      </c>
      <c r="D125" s="13">
        <v>43174</v>
      </c>
      <c r="E125" s="14" t="s">
        <v>18</v>
      </c>
      <c r="F125" s="45">
        <v>65</v>
      </c>
      <c r="G125" s="16">
        <f t="shared" si="2"/>
        <v>39</v>
      </c>
      <c r="H125" s="17"/>
      <c r="I125" s="17"/>
      <c r="J125" s="17"/>
      <c r="K125" s="18">
        <f t="shared" si="3"/>
        <v>0</v>
      </c>
      <c r="L125" s="22"/>
      <c r="M125" s="22"/>
    </row>
    <row r="126" spans="1:13" ht="15.75" hidden="1">
      <c r="A126" s="11"/>
      <c r="B126" s="20" t="s">
        <v>254</v>
      </c>
      <c r="C126" s="20" t="s">
        <v>255</v>
      </c>
      <c r="D126" s="13">
        <v>43279</v>
      </c>
      <c r="E126" s="14" t="s">
        <v>185</v>
      </c>
      <c r="F126" s="45"/>
      <c r="G126" s="16">
        <f t="shared" si="2"/>
        <v>24</v>
      </c>
      <c r="H126" s="22"/>
      <c r="I126" s="22"/>
      <c r="J126" s="22"/>
      <c r="K126" s="18"/>
      <c r="L126" s="22"/>
      <c r="M126" s="22"/>
    </row>
    <row r="127" spans="1:13" ht="15.75" hidden="1">
      <c r="A127" s="11"/>
      <c r="B127" s="20" t="s">
        <v>256</v>
      </c>
      <c r="C127" s="20" t="s">
        <v>257</v>
      </c>
      <c r="D127" s="13">
        <v>43272</v>
      </c>
      <c r="E127" s="14" t="s">
        <v>21</v>
      </c>
      <c r="F127" s="45"/>
      <c r="G127" s="16">
        <f t="shared" si="2"/>
        <v>25</v>
      </c>
      <c r="H127" s="22"/>
      <c r="I127" s="22"/>
      <c r="J127" s="22"/>
      <c r="K127" s="18">
        <f aca="true" t="shared" si="4" ref="K127:K184">IF(J127&lt;&gt;0,-(J127-H127)/J127,"")</f>
        <v>0</v>
      </c>
      <c r="L127" s="22"/>
      <c r="M127" s="22"/>
    </row>
    <row r="128" spans="1:13" ht="15.75" hidden="1">
      <c r="A128" s="11"/>
      <c r="B128" s="20" t="s">
        <v>258</v>
      </c>
      <c r="C128" s="26" t="s">
        <v>259</v>
      </c>
      <c r="D128" s="13">
        <v>43272</v>
      </c>
      <c r="E128" s="14" t="s">
        <v>35</v>
      </c>
      <c r="F128" s="45"/>
      <c r="G128" s="16">
        <f t="shared" si="2"/>
        <v>25</v>
      </c>
      <c r="H128" s="22"/>
      <c r="I128" s="22"/>
      <c r="J128" s="22"/>
      <c r="K128" s="18">
        <f t="shared" si="4"/>
        <v>0</v>
      </c>
      <c r="L128" s="22"/>
      <c r="M128" s="22"/>
    </row>
    <row r="129" spans="1:13" ht="15.75" hidden="1">
      <c r="A129" s="11"/>
      <c r="B129" s="20" t="s">
        <v>260</v>
      </c>
      <c r="C129" s="20" t="s">
        <v>261</v>
      </c>
      <c r="D129" s="13">
        <v>43272</v>
      </c>
      <c r="E129" s="14" t="s">
        <v>30</v>
      </c>
      <c r="F129" s="45">
        <v>16</v>
      </c>
      <c r="G129" s="16">
        <f t="shared" si="2"/>
        <v>25</v>
      </c>
      <c r="H129" s="22"/>
      <c r="I129" s="22"/>
      <c r="J129" s="22"/>
      <c r="K129" s="18">
        <f t="shared" si="4"/>
        <v>0</v>
      </c>
      <c r="L129" s="22"/>
      <c r="M129" s="22"/>
    </row>
    <row r="130" spans="1:13" ht="15.75" hidden="1">
      <c r="A130" s="11"/>
      <c r="B130" s="26" t="s">
        <v>262</v>
      </c>
      <c r="C130" s="26" t="s">
        <v>262</v>
      </c>
      <c r="D130" s="13">
        <v>43272</v>
      </c>
      <c r="E130" s="14" t="s">
        <v>98</v>
      </c>
      <c r="F130" s="45"/>
      <c r="G130" s="16">
        <f t="shared" si="2"/>
        <v>25</v>
      </c>
      <c r="H130" s="22"/>
      <c r="I130" s="22"/>
      <c r="J130" s="22"/>
      <c r="K130" s="18">
        <f t="shared" si="4"/>
        <v>0</v>
      </c>
      <c r="L130" s="22"/>
      <c r="M130" s="22"/>
    </row>
    <row r="131" spans="1:13" ht="15.75" hidden="1">
      <c r="A131" s="11"/>
      <c r="B131" s="20" t="s">
        <v>263</v>
      </c>
      <c r="C131" s="20" t="s">
        <v>263</v>
      </c>
      <c r="D131" s="13">
        <v>43265</v>
      </c>
      <c r="E131" s="14" t="s">
        <v>45</v>
      </c>
      <c r="F131" s="45">
        <v>2</v>
      </c>
      <c r="G131" s="16">
        <f t="shared" si="2"/>
        <v>26</v>
      </c>
      <c r="H131" s="22"/>
      <c r="I131" s="22"/>
      <c r="J131" s="22"/>
      <c r="K131" s="18">
        <f t="shared" si="4"/>
        <v>0</v>
      </c>
      <c r="L131" s="23"/>
      <c r="M131" s="23"/>
    </row>
    <row r="132" spans="1:13" ht="15.75" hidden="1">
      <c r="A132" s="11"/>
      <c r="B132" s="20" t="s">
        <v>264</v>
      </c>
      <c r="C132" s="20" t="s">
        <v>265</v>
      </c>
      <c r="D132" s="13">
        <v>43265</v>
      </c>
      <c r="E132" s="27" t="s">
        <v>35</v>
      </c>
      <c r="F132" s="45"/>
      <c r="G132" s="16">
        <f t="shared" si="2"/>
        <v>26</v>
      </c>
      <c r="H132" s="22"/>
      <c r="I132" s="22"/>
      <c r="J132" s="22"/>
      <c r="K132" s="18">
        <f t="shared" si="4"/>
        <v>0</v>
      </c>
      <c r="L132" s="22"/>
      <c r="M132" s="22"/>
    </row>
    <row r="133" spans="1:13" ht="15.75" hidden="1">
      <c r="A133" s="11"/>
      <c r="B133" s="20" t="s">
        <v>266</v>
      </c>
      <c r="C133" s="20" t="s">
        <v>267</v>
      </c>
      <c r="D133" s="13">
        <v>43265</v>
      </c>
      <c r="E133" s="27" t="s">
        <v>30</v>
      </c>
      <c r="F133" s="45">
        <v>3</v>
      </c>
      <c r="G133" s="16">
        <f t="shared" si="2"/>
        <v>26</v>
      </c>
      <c r="H133" s="22"/>
      <c r="I133" s="22"/>
      <c r="J133" s="22"/>
      <c r="K133" s="18">
        <f t="shared" si="4"/>
        <v>0</v>
      </c>
      <c r="L133" s="23"/>
      <c r="M133" s="23"/>
    </row>
    <row r="134" spans="1:13" ht="15.75" hidden="1">
      <c r="A134" s="11"/>
      <c r="B134" s="14" t="s">
        <v>268</v>
      </c>
      <c r="C134" s="14" t="s">
        <v>269</v>
      </c>
      <c r="D134" s="13">
        <v>43258</v>
      </c>
      <c r="E134" s="14" t="s">
        <v>35</v>
      </c>
      <c r="F134" s="45"/>
      <c r="G134" s="16">
        <f t="shared" si="2"/>
        <v>27</v>
      </c>
      <c r="H134" s="41"/>
      <c r="I134" s="41"/>
      <c r="J134" s="41"/>
      <c r="K134" s="18">
        <f t="shared" si="4"/>
        <v>0</v>
      </c>
      <c r="L134" s="41"/>
      <c r="M134" s="41"/>
    </row>
    <row r="135" spans="1:13" ht="15.75" hidden="1">
      <c r="A135" s="11"/>
      <c r="B135" s="14" t="s">
        <v>270</v>
      </c>
      <c r="C135" s="14" t="s">
        <v>271</v>
      </c>
      <c r="D135" s="13">
        <v>43251</v>
      </c>
      <c r="E135" s="14" t="s">
        <v>21</v>
      </c>
      <c r="F135" s="45"/>
      <c r="G135" s="16">
        <f t="shared" si="2"/>
        <v>28</v>
      </c>
      <c r="H135" s="22"/>
      <c r="I135" s="22"/>
      <c r="J135" s="22"/>
      <c r="K135" s="18">
        <f t="shared" si="4"/>
        <v>0</v>
      </c>
      <c r="L135" s="22"/>
      <c r="M135" s="22"/>
    </row>
    <row r="136" spans="1:13" ht="15.75" hidden="1">
      <c r="A136" s="11"/>
      <c r="B136" s="25" t="s">
        <v>272</v>
      </c>
      <c r="C136" s="25" t="s">
        <v>273</v>
      </c>
      <c r="D136" s="13">
        <v>43251</v>
      </c>
      <c r="E136" s="27" t="s">
        <v>30</v>
      </c>
      <c r="F136" s="45">
        <v>18</v>
      </c>
      <c r="G136" s="16">
        <f t="shared" si="2"/>
        <v>28</v>
      </c>
      <c r="H136" s="17"/>
      <c r="I136" s="17"/>
      <c r="J136" s="17"/>
      <c r="K136" s="18">
        <f t="shared" si="4"/>
        <v>0</v>
      </c>
      <c r="L136" s="17"/>
      <c r="M136" s="17"/>
    </row>
    <row r="137" spans="1:13" ht="15.75" hidden="1">
      <c r="A137" s="11"/>
      <c r="B137" s="14" t="s">
        <v>274</v>
      </c>
      <c r="C137" s="14" t="s">
        <v>275</v>
      </c>
      <c r="D137" s="13">
        <v>43237</v>
      </c>
      <c r="E137" s="14" t="s">
        <v>30</v>
      </c>
      <c r="F137" s="45">
        <v>7</v>
      </c>
      <c r="G137" s="16">
        <f t="shared" si="2"/>
        <v>30</v>
      </c>
      <c r="H137" s="22"/>
      <c r="I137" s="22"/>
      <c r="J137" s="22"/>
      <c r="K137" s="18">
        <f t="shared" si="4"/>
        <v>0</v>
      </c>
      <c r="L137" s="23"/>
      <c r="M137" s="23"/>
    </row>
    <row r="138" spans="1:13" ht="15.75" hidden="1">
      <c r="A138" s="11"/>
      <c r="B138" s="14" t="s">
        <v>276</v>
      </c>
      <c r="C138" s="14" t="s">
        <v>277</v>
      </c>
      <c r="D138" s="13">
        <v>43237</v>
      </c>
      <c r="E138" s="14" t="s">
        <v>109</v>
      </c>
      <c r="F138" s="45">
        <v>19</v>
      </c>
      <c r="G138" s="16">
        <f t="shared" si="2"/>
        <v>30</v>
      </c>
      <c r="H138" s="22"/>
      <c r="I138" s="22"/>
      <c r="J138" s="22"/>
      <c r="K138" s="18">
        <f t="shared" si="4"/>
        <v>0</v>
      </c>
      <c r="L138" s="22"/>
      <c r="M138" s="22"/>
    </row>
    <row r="139" spans="1:13" ht="15.75" hidden="1">
      <c r="A139" s="11"/>
      <c r="B139" s="20" t="s">
        <v>278</v>
      </c>
      <c r="C139" s="20" t="s">
        <v>279</v>
      </c>
      <c r="D139" s="13">
        <v>43230</v>
      </c>
      <c r="E139" s="14" t="s">
        <v>18</v>
      </c>
      <c r="F139" s="45">
        <v>24</v>
      </c>
      <c r="G139" s="16">
        <f t="shared" si="2"/>
        <v>31</v>
      </c>
      <c r="H139" s="22"/>
      <c r="I139" s="22"/>
      <c r="J139" s="22"/>
      <c r="K139" s="18">
        <f t="shared" si="4"/>
        <v>0</v>
      </c>
      <c r="L139" s="23"/>
      <c r="M139" s="23"/>
    </row>
    <row r="140" spans="1:13" ht="15.75" hidden="1">
      <c r="A140" s="11"/>
      <c r="B140" s="20" t="s">
        <v>280</v>
      </c>
      <c r="C140" s="20" t="s">
        <v>281</v>
      </c>
      <c r="D140" s="13">
        <v>43230</v>
      </c>
      <c r="E140" s="14" t="s">
        <v>45</v>
      </c>
      <c r="F140" s="45">
        <v>2</v>
      </c>
      <c r="G140" s="16">
        <f t="shared" si="2"/>
        <v>31</v>
      </c>
      <c r="H140" s="22"/>
      <c r="I140" s="22"/>
      <c r="J140" s="22"/>
      <c r="K140" s="18">
        <f t="shared" si="4"/>
        <v>0</v>
      </c>
      <c r="L140" s="23"/>
      <c r="M140" s="23"/>
    </row>
    <row r="141" spans="1:13" ht="15.75" hidden="1">
      <c r="A141" s="11"/>
      <c r="B141" s="20" t="s">
        <v>282</v>
      </c>
      <c r="C141" s="20" t="s">
        <v>283</v>
      </c>
      <c r="D141" s="13">
        <v>43230</v>
      </c>
      <c r="E141" s="14" t="s">
        <v>30</v>
      </c>
      <c r="F141" s="45">
        <v>6</v>
      </c>
      <c r="G141" s="16">
        <f t="shared" si="2"/>
        <v>31</v>
      </c>
      <c r="H141" s="22"/>
      <c r="I141" s="22"/>
      <c r="J141" s="22"/>
      <c r="K141" s="18">
        <f t="shared" si="4"/>
        <v>0</v>
      </c>
      <c r="L141" s="23"/>
      <c r="M141" s="23"/>
    </row>
    <row r="142" spans="1:13" ht="15.75" hidden="1">
      <c r="A142" s="11"/>
      <c r="B142" s="20" t="s">
        <v>284</v>
      </c>
      <c r="C142" s="20" t="s">
        <v>285</v>
      </c>
      <c r="D142" s="13">
        <v>43230</v>
      </c>
      <c r="E142" s="14" t="s">
        <v>178</v>
      </c>
      <c r="F142" s="45">
        <v>24</v>
      </c>
      <c r="G142" s="16">
        <f t="shared" si="2"/>
        <v>31</v>
      </c>
      <c r="H142" s="22"/>
      <c r="I142" s="22"/>
      <c r="J142" s="22"/>
      <c r="K142" s="18">
        <f t="shared" si="4"/>
        <v>0</v>
      </c>
      <c r="L142" s="22"/>
      <c r="M142" s="22"/>
    </row>
    <row r="143" spans="1:13" ht="15.75" hidden="1">
      <c r="A143" s="11"/>
      <c r="B143" s="20" t="s">
        <v>286</v>
      </c>
      <c r="C143" s="20" t="s">
        <v>287</v>
      </c>
      <c r="D143" s="13">
        <v>43230</v>
      </c>
      <c r="E143" s="14" t="s">
        <v>35</v>
      </c>
      <c r="F143" s="45"/>
      <c r="G143" s="16">
        <f t="shared" si="2"/>
        <v>31</v>
      </c>
      <c r="H143" s="22"/>
      <c r="I143" s="22"/>
      <c r="J143" s="22"/>
      <c r="K143" s="18">
        <f t="shared" si="4"/>
        <v>0</v>
      </c>
      <c r="L143" s="23"/>
      <c r="M143" s="23"/>
    </row>
    <row r="144" spans="1:13" ht="15.75" hidden="1">
      <c r="A144" s="11"/>
      <c r="B144" s="20" t="s">
        <v>288</v>
      </c>
      <c r="C144" s="20" t="s">
        <v>289</v>
      </c>
      <c r="D144" s="13">
        <v>43230</v>
      </c>
      <c r="E144" s="14" t="s">
        <v>98</v>
      </c>
      <c r="F144" s="45"/>
      <c r="G144" s="16">
        <f t="shared" si="2"/>
        <v>31</v>
      </c>
      <c r="H144" s="22"/>
      <c r="I144" s="22"/>
      <c r="J144" s="22"/>
      <c r="K144" s="18">
        <f t="shared" si="4"/>
        <v>0</v>
      </c>
      <c r="L144" s="23"/>
      <c r="M144" s="23"/>
    </row>
    <row r="145" spans="1:13" ht="15.75" hidden="1">
      <c r="A145" s="11"/>
      <c r="B145" s="20" t="s">
        <v>290</v>
      </c>
      <c r="C145" s="20" t="s">
        <v>291</v>
      </c>
      <c r="D145" s="13">
        <v>43223</v>
      </c>
      <c r="E145" s="27" t="s">
        <v>16</v>
      </c>
      <c r="F145" s="45">
        <v>53</v>
      </c>
      <c r="G145" s="16">
        <f t="shared" si="2"/>
        <v>32</v>
      </c>
      <c r="H145" s="22"/>
      <c r="I145" s="22"/>
      <c r="J145" s="22"/>
      <c r="K145" s="18">
        <f t="shared" si="4"/>
        <v>0</v>
      </c>
      <c r="L145" s="22"/>
      <c r="M145" s="22"/>
    </row>
    <row r="146" spans="1:13" ht="15.75" hidden="1">
      <c r="A146" s="11"/>
      <c r="B146" s="14" t="s">
        <v>292</v>
      </c>
      <c r="C146" s="14" t="s">
        <v>293</v>
      </c>
      <c r="D146" s="13">
        <v>43223</v>
      </c>
      <c r="E146" s="14" t="s">
        <v>16</v>
      </c>
      <c r="F146" s="45">
        <v>45</v>
      </c>
      <c r="G146" s="16">
        <f t="shared" si="2"/>
        <v>32</v>
      </c>
      <c r="H146" s="22"/>
      <c r="I146" s="22"/>
      <c r="J146" s="22"/>
      <c r="K146" s="18">
        <f t="shared" si="4"/>
        <v>0</v>
      </c>
      <c r="L146" s="22"/>
      <c r="M146" s="22"/>
    </row>
    <row r="147" spans="1:13" ht="15.75" hidden="1">
      <c r="A147" s="11"/>
      <c r="B147" s="20" t="s">
        <v>294</v>
      </c>
      <c r="C147" s="20" t="s">
        <v>294</v>
      </c>
      <c r="D147" s="13">
        <v>43223</v>
      </c>
      <c r="E147" s="27" t="s">
        <v>45</v>
      </c>
      <c r="F147" s="45">
        <v>2</v>
      </c>
      <c r="G147" s="16">
        <f t="shared" si="2"/>
        <v>32</v>
      </c>
      <c r="H147" s="41"/>
      <c r="I147" s="41"/>
      <c r="J147" s="41"/>
      <c r="K147" s="18">
        <f t="shared" si="4"/>
        <v>0</v>
      </c>
      <c r="L147" s="22"/>
      <c r="M147" s="22"/>
    </row>
    <row r="148" spans="1:13" ht="15.75" hidden="1">
      <c r="A148" s="11"/>
      <c r="B148" s="14" t="s">
        <v>295</v>
      </c>
      <c r="C148" s="14" t="s">
        <v>296</v>
      </c>
      <c r="D148" s="13">
        <v>43223</v>
      </c>
      <c r="E148" s="14" t="s">
        <v>98</v>
      </c>
      <c r="F148" s="45"/>
      <c r="G148" s="16">
        <f t="shared" si="2"/>
        <v>32</v>
      </c>
      <c r="H148" s="22"/>
      <c r="I148" s="22"/>
      <c r="J148" s="22"/>
      <c r="K148" s="18">
        <f t="shared" si="4"/>
        <v>0</v>
      </c>
      <c r="L148" s="22"/>
      <c r="M148" s="22"/>
    </row>
    <row r="149" spans="1:13" ht="15.75" hidden="1">
      <c r="A149" s="11"/>
      <c r="B149" s="14" t="s">
        <v>297</v>
      </c>
      <c r="C149" s="14" t="s">
        <v>297</v>
      </c>
      <c r="D149" s="13">
        <v>43223</v>
      </c>
      <c r="E149" s="14" t="s">
        <v>298</v>
      </c>
      <c r="F149" s="45"/>
      <c r="G149" s="16">
        <f t="shared" si="2"/>
        <v>32</v>
      </c>
      <c r="H149" s="22"/>
      <c r="I149" s="22"/>
      <c r="J149" s="22"/>
      <c r="K149" s="18">
        <f t="shared" si="4"/>
        <v>0</v>
      </c>
      <c r="L149" s="22"/>
      <c r="M149" s="22"/>
    </row>
    <row r="150" spans="1:13" ht="15.75" hidden="1">
      <c r="A150" s="11"/>
      <c r="B150" s="20" t="s">
        <v>299</v>
      </c>
      <c r="C150" s="20" t="s">
        <v>300</v>
      </c>
      <c r="D150" s="13">
        <v>43216</v>
      </c>
      <c r="E150" s="27" t="s">
        <v>30</v>
      </c>
      <c r="F150" s="45">
        <v>15</v>
      </c>
      <c r="G150" s="16">
        <f t="shared" si="2"/>
        <v>33</v>
      </c>
      <c r="H150" s="41"/>
      <c r="I150" s="41"/>
      <c r="J150" s="41"/>
      <c r="K150" s="18">
        <f t="shared" si="4"/>
        <v>0</v>
      </c>
      <c r="L150" s="22"/>
      <c r="M150" s="22"/>
    </row>
    <row r="151" spans="1:13" ht="15.75" hidden="1">
      <c r="A151" s="11"/>
      <c r="B151" s="20" t="s">
        <v>301</v>
      </c>
      <c r="C151" s="20" t="s">
        <v>302</v>
      </c>
      <c r="D151" s="13">
        <v>43216</v>
      </c>
      <c r="E151" s="27" t="s">
        <v>35</v>
      </c>
      <c r="F151" s="45"/>
      <c r="G151" s="16">
        <f t="shared" si="2"/>
        <v>33</v>
      </c>
      <c r="H151" s="22"/>
      <c r="I151" s="42"/>
      <c r="J151" s="22"/>
      <c r="K151" s="18">
        <f t="shared" si="4"/>
        <v>0</v>
      </c>
      <c r="L151" s="22"/>
      <c r="M151" s="42"/>
    </row>
    <row r="152" spans="1:13" ht="15.75" hidden="1">
      <c r="A152" s="11"/>
      <c r="B152" s="20" t="s">
        <v>303</v>
      </c>
      <c r="C152" s="20" t="s">
        <v>304</v>
      </c>
      <c r="D152" s="13">
        <v>43216</v>
      </c>
      <c r="E152" s="14" t="s">
        <v>305</v>
      </c>
      <c r="F152" s="45"/>
      <c r="G152" s="16">
        <f t="shared" si="2"/>
        <v>33</v>
      </c>
      <c r="H152" s="22"/>
      <c r="I152" s="42"/>
      <c r="J152" s="22"/>
      <c r="K152" s="18">
        <f t="shared" si="4"/>
        <v>0</v>
      </c>
      <c r="L152" s="22"/>
      <c r="M152" s="42"/>
    </row>
    <row r="153" spans="1:13" ht="15.75" hidden="1">
      <c r="A153" s="11"/>
      <c r="B153" s="14" t="s">
        <v>306</v>
      </c>
      <c r="C153" s="14" t="s">
        <v>307</v>
      </c>
      <c r="D153" s="13">
        <v>43209</v>
      </c>
      <c r="E153" s="14" t="s">
        <v>45</v>
      </c>
      <c r="F153" s="45">
        <v>1</v>
      </c>
      <c r="G153" s="16">
        <f t="shared" si="2"/>
        <v>34</v>
      </c>
      <c r="H153" s="22"/>
      <c r="I153" s="22"/>
      <c r="J153" s="22"/>
      <c r="K153" s="18">
        <f t="shared" si="4"/>
        <v>0</v>
      </c>
      <c r="L153" s="22"/>
      <c r="M153" s="22"/>
    </row>
    <row r="154" spans="1:13" ht="15.75" hidden="1">
      <c r="A154" s="11"/>
      <c r="B154" s="20" t="s">
        <v>308</v>
      </c>
      <c r="C154" s="20" t="s">
        <v>309</v>
      </c>
      <c r="D154" s="52">
        <v>43209</v>
      </c>
      <c r="E154" s="27" t="s">
        <v>25</v>
      </c>
      <c r="F154" s="45">
        <v>40</v>
      </c>
      <c r="G154" s="16">
        <f t="shared" si="2"/>
        <v>34</v>
      </c>
      <c r="H154" s="22"/>
      <c r="I154" s="22"/>
      <c r="J154" s="22"/>
      <c r="K154" s="18">
        <f t="shared" si="4"/>
        <v>0</v>
      </c>
      <c r="L154" s="41"/>
      <c r="M154" s="41"/>
    </row>
    <row r="155" spans="1:13" ht="15.75" hidden="1">
      <c r="A155" s="11"/>
      <c r="B155" s="20" t="s">
        <v>310</v>
      </c>
      <c r="C155" s="20" t="s">
        <v>311</v>
      </c>
      <c r="D155" s="52">
        <v>43209</v>
      </c>
      <c r="E155" s="27" t="s">
        <v>30</v>
      </c>
      <c r="F155" s="45">
        <v>8</v>
      </c>
      <c r="G155" s="16">
        <f t="shared" si="2"/>
        <v>34</v>
      </c>
      <c r="H155" s="22"/>
      <c r="I155" s="22"/>
      <c r="J155" s="22"/>
      <c r="K155" s="18">
        <f t="shared" si="4"/>
        <v>0</v>
      </c>
      <c r="L155" s="41"/>
      <c r="M155" s="41"/>
    </row>
    <row r="156" spans="1:13" ht="15.75" hidden="1">
      <c r="A156" s="11"/>
      <c r="B156" s="20" t="s">
        <v>312</v>
      </c>
      <c r="C156" s="20" t="s">
        <v>313</v>
      </c>
      <c r="D156" s="52">
        <v>43209</v>
      </c>
      <c r="E156" s="27" t="s">
        <v>30</v>
      </c>
      <c r="F156" s="45">
        <v>10</v>
      </c>
      <c r="G156" s="16">
        <f t="shared" si="2"/>
        <v>34</v>
      </c>
      <c r="H156" s="22"/>
      <c r="I156" s="22"/>
      <c r="J156" s="22"/>
      <c r="K156" s="18">
        <f t="shared" si="4"/>
        <v>0</v>
      </c>
      <c r="L156" s="23"/>
      <c r="M156" s="23"/>
    </row>
    <row r="157" spans="1:13" ht="15.75" hidden="1">
      <c r="A157" s="11"/>
      <c r="B157" s="20" t="s">
        <v>314</v>
      </c>
      <c r="C157" s="20" t="s">
        <v>314</v>
      </c>
      <c r="D157" s="52">
        <v>43209</v>
      </c>
      <c r="E157" s="27" t="s">
        <v>185</v>
      </c>
      <c r="F157" s="45"/>
      <c r="G157" s="16">
        <f t="shared" si="2"/>
        <v>34</v>
      </c>
      <c r="H157" s="22"/>
      <c r="I157" s="22"/>
      <c r="J157" s="22"/>
      <c r="K157" s="18">
        <f t="shared" si="4"/>
        <v>0</v>
      </c>
      <c r="L157" s="23"/>
      <c r="M157" s="23"/>
    </row>
    <row r="158" spans="1:13" ht="15.75" hidden="1">
      <c r="A158" s="11"/>
      <c r="B158" s="14" t="s">
        <v>315</v>
      </c>
      <c r="C158" s="14" t="s">
        <v>316</v>
      </c>
      <c r="D158" s="13">
        <v>43202</v>
      </c>
      <c r="E158" s="14" t="s">
        <v>18</v>
      </c>
      <c r="F158" s="45">
        <v>59</v>
      </c>
      <c r="G158" s="16">
        <f t="shared" si="2"/>
        <v>35</v>
      </c>
      <c r="H158" s="22"/>
      <c r="I158" s="22"/>
      <c r="J158" s="22"/>
      <c r="K158" s="18">
        <f t="shared" si="4"/>
        <v>0</v>
      </c>
      <c r="L158" s="22"/>
      <c r="M158" s="22"/>
    </row>
    <row r="159" spans="1:13" ht="15.75" hidden="1">
      <c r="A159" s="11"/>
      <c r="B159" s="14" t="s">
        <v>317</v>
      </c>
      <c r="C159" s="14" t="s">
        <v>317</v>
      </c>
      <c r="D159" s="13">
        <v>43202</v>
      </c>
      <c r="E159" s="14" t="s">
        <v>178</v>
      </c>
      <c r="F159" s="45">
        <v>28</v>
      </c>
      <c r="G159" s="16">
        <f t="shared" si="2"/>
        <v>35</v>
      </c>
      <c r="H159" s="22"/>
      <c r="I159" s="22"/>
      <c r="J159" s="22"/>
      <c r="K159" s="18">
        <f t="shared" si="4"/>
        <v>0</v>
      </c>
      <c r="L159" s="22"/>
      <c r="M159" s="22"/>
    </row>
    <row r="160" spans="1:13" ht="15.75" hidden="1">
      <c r="A160" s="11"/>
      <c r="B160" s="20" t="s">
        <v>318</v>
      </c>
      <c r="C160" s="20" t="s">
        <v>319</v>
      </c>
      <c r="D160" s="13">
        <v>43195</v>
      </c>
      <c r="E160" s="27" t="s">
        <v>16</v>
      </c>
      <c r="F160" s="45">
        <v>54</v>
      </c>
      <c r="G160" s="16">
        <f t="shared" si="2"/>
        <v>36</v>
      </c>
      <c r="H160" s="41"/>
      <c r="I160" s="41"/>
      <c r="J160" s="41"/>
      <c r="K160" s="18">
        <f t="shared" si="4"/>
        <v>0</v>
      </c>
      <c r="L160" s="41"/>
      <c r="M160" s="41"/>
    </row>
    <row r="161" spans="1:13" ht="15.75" hidden="1">
      <c r="A161" s="11"/>
      <c r="B161" s="14" t="s">
        <v>320</v>
      </c>
      <c r="C161" s="44" t="s">
        <v>321</v>
      </c>
      <c r="D161" s="13">
        <v>43188</v>
      </c>
      <c r="E161" s="14" t="s">
        <v>18</v>
      </c>
      <c r="F161" s="45">
        <v>59</v>
      </c>
      <c r="G161" s="16">
        <f t="shared" si="2"/>
        <v>37</v>
      </c>
      <c r="H161" s="22"/>
      <c r="I161" s="22"/>
      <c r="J161" s="22"/>
      <c r="K161" s="18">
        <f t="shared" si="4"/>
        <v>0</v>
      </c>
      <c r="L161" s="22"/>
      <c r="M161" s="22"/>
    </row>
    <row r="162" spans="1:13" ht="15.75" hidden="1">
      <c r="A162" s="11"/>
      <c r="B162" s="14" t="s">
        <v>322</v>
      </c>
      <c r="C162" s="14" t="s">
        <v>323</v>
      </c>
      <c r="D162" s="13">
        <v>43188</v>
      </c>
      <c r="E162" s="14" t="s">
        <v>16</v>
      </c>
      <c r="F162" s="45">
        <v>43</v>
      </c>
      <c r="G162" s="16">
        <f t="shared" si="2"/>
        <v>37</v>
      </c>
      <c r="H162" s="22"/>
      <c r="I162" s="22"/>
      <c r="J162" s="22"/>
      <c r="K162" s="18">
        <f t="shared" si="4"/>
        <v>0</v>
      </c>
      <c r="L162" s="22"/>
      <c r="M162" s="22"/>
    </row>
    <row r="163" spans="1:13" ht="15.75" hidden="1">
      <c r="A163" s="11"/>
      <c r="B163" s="14" t="s">
        <v>324</v>
      </c>
      <c r="C163" s="14" t="s">
        <v>325</v>
      </c>
      <c r="D163" s="13">
        <v>43188</v>
      </c>
      <c r="E163" s="14" t="s">
        <v>40</v>
      </c>
      <c r="F163" s="45"/>
      <c r="G163" s="16">
        <f t="shared" si="2"/>
        <v>37</v>
      </c>
      <c r="H163" s="22"/>
      <c r="I163" s="22"/>
      <c r="J163" s="22"/>
      <c r="K163" s="18">
        <f t="shared" si="4"/>
        <v>0</v>
      </c>
      <c r="L163" s="22"/>
      <c r="M163" s="22"/>
    </row>
    <row r="164" spans="1:13" ht="15.75" hidden="1">
      <c r="A164" s="11"/>
      <c r="B164" s="14" t="s">
        <v>326</v>
      </c>
      <c r="C164" s="14" t="s">
        <v>326</v>
      </c>
      <c r="D164" s="13">
        <v>43188</v>
      </c>
      <c r="E164" s="14" t="s">
        <v>35</v>
      </c>
      <c r="F164" s="45"/>
      <c r="G164" s="16">
        <f t="shared" si="2"/>
        <v>37</v>
      </c>
      <c r="H164" s="17"/>
      <c r="I164" s="17"/>
      <c r="J164" s="17"/>
      <c r="K164" s="18">
        <f t="shared" si="4"/>
        <v>0</v>
      </c>
      <c r="L164" s="17"/>
      <c r="M164" s="17"/>
    </row>
    <row r="165" spans="1:13" ht="15.75" hidden="1">
      <c r="A165" s="11"/>
      <c r="B165" s="14" t="s">
        <v>327</v>
      </c>
      <c r="C165" s="14" t="s">
        <v>328</v>
      </c>
      <c r="D165" s="13">
        <v>43188</v>
      </c>
      <c r="E165" s="14" t="s">
        <v>25</v>
      </c>
      <c r="F165" s="45"/>
      <c r="G165" s="16">
        <f t="shared" si="2"/>
        <v>37</v>
      </c>
      <c r="H165" s="22"/>
      <c r="I165" s="22"/>
      <c r="J165" s="22"/>
      <c r="K165" s="18">
        <f t="shared" si="4"/>
        <v>0</v>
      </c>
      <c r="L165" s="22"/>
      <c r="M165" s="22"/>
    </row>
    <row r="166" spans="1:13" ht="15.75" hidden="1">
      <c r="A166" s="11"/>
      <c r="B166" s="14" t="s">
        <v>329</v>
      </c>
      <c r="C166" s="14" t="s">
        <v>330</v>
      </c>
      <c r="D166" s="13">
        <v>43188</v>
      </c>
      <c r="E166" s="14" t="s">
        <v>30</v>
      </c>
      <c r="F166" s="45">
        <v>12</v>
      </c>
      <c r="G166" s="16">
        <f t="shared" si="2"/>
        <v>37</v>
      </c>
      <c r="H166" s="22"/>
      <c r="I166" s="22"/>
      <c r="J166" s="22"/>
      <c r="K166" s="18">
        <f t="shared" si="4"/>
        <v>0</v>
      </c>
      <c r="L166" s="22"/>
      <c r="M166" s="22"/>
    </row>
    <row r="167" spans="1:13" ht="15.75" hidden="1">
      <c r="A167" s="11"/>
      <c r="B167" s="14" t="s">
        <v>331</v>
      </c>
      <c r="C167" s="14" t="s">
        <v>332</v>
      </c>
      <c r="D167" s="13">
        <v>43181</v>
      </c>
      <c r="E167" s="14" t="s">
        <v>16</v>
      </c>
      <c r="F167" s="53">
        <v>49</v>
      </c>
      <c r="G167" s="16">
        <f t="shared" si="2"/>
        <v>38</v>
      </c>
      <c r="H167" s="41"/>
      <c r="I167" s="41"/>
      <c r="J167" s="41"/>
      <c r="K167" s="18">
        <f t="shared" si="4"/>
        <v>0</v>
      </c>
      <c r="L167" s="41"/>
      <c r="M167" s="41"/>
    </row>
    <row r="168" spans="1:13" ht="15.75" hidden="1">
      <c r="A168" s="11"/>
      <c r="B168" s="14" t="s">
        <v>333</v>
      </c>
      <c r="C168" s="14" t="s">
        <v>334</v>
      </c>
      <c r="D168" s="13">
        <v>43181</v>
      </c>
      <c r="E168" s="14" t="s">
        <v>21</v>
      </c>
      <c r="F168" s="45"/>
      <c r="G168" s="16">
        <f t="shared" si="2"/>
        <v>38</v>
      </c>
      <c r="H168" s="41"/>
      <c r="I168" s="41"/>
      <c r="J168" s="41"/>
      <c r="K168" s="18">
        <f t="shared" si="4"/>
        <v>0</v>
      </c>
      <c r="L168" s="41"/>
      <c r="M168" s="41"/>
    </row>
    <row r="169" spans="1:13" ht="15.75" hidden="1">
      <c r="A169" s="11"/>
      <c r="B169" s="14" t="s">
        <v>335</v>
      </c>
      <c r="C169" s="14" t="s">
        <v>335</v>
      </c>
      <c r="D169" s="13">
        <v>43181</v>
      </c>
      <c r="E169" s="14" t="s">
        <v>25</v>
      </c>
      <c r="F169" s="45">
        <v>32</v>
      </c>
      <c r="G169" s="16">
        <f t="shared" si="2"/>
        <v>38</v>
      </c>
      <c r="H169" s="41"/>
      <c r="I169" s="41"/>
      <c r="J169" s="41"/>
      <c r="K169" s="18">
        <f t="shared" si="4"/>
        <v>0</v>
      </c>
      <c r="L169" s="41"/>
      <c r="M169" s="41"/>
    </row>
    <row r="170" spans="1:13" ht="15.75" hidden="1">
      <c r="A170" s="11"/>
      <c r="B170" s="14" t="s">
        <v>336</v>
      </c>
      <c r="C170" s="14" t="s">
        <v>337</v>
      </c>
      <c r="D170" s="13">
        <v>43181</v>
      </c>
      <c r="E170" s="14" t="s">
        <v>35</v>
      </c>
      <c r="F170" s="45"/>
      <c r="G170" s="16">
        <f t="shared" si="2"/>
        <v>38</v>
      </c>
      <c r="H170" s="41"/>
      <c r="I170" s="41"/>
      <c r="J170" s="41"/>
      <c r="K170" s="18">
        <f t="shared" si="4"/>
        <v>0</v>
      </c>
      <c r="L170" s="41"/>
      <c r="M170" s="41"/>
    </row>
    <row r="171" spans="1:13" ht="15.75" hidden="1">
      <c r="A171" s="11"/>
      <c r="B171" s="14" t="s">
        <v>338</v>
      </c>
      <c r="C171" s="14" t="s">
        <v>338</v>
      </c>
      <c r="D171" s="13">
        <v>43174</v>
      </c>
      <c r="E171" s="14" t="s">
        <v>21</v>
      </c>
      <c r="F171" s="45"/>
      <c r="G171" s="16">
        <f t="shared" si="2"/>
        <v>39</v>
      </c>
      <c r="H171" s="41"/>
      <c r="I171" s="41"/>
      <c r="J171" s="41"/>
      <c r="K171" s="18">
        <f t="shared" si="4"/>
        <v>0</v>
      </c>
      <c r="L171" s="22"/>
      <c r="M171" s="22"/>
    </row>
    <row r="172" spans="1:13" ht="15.75" hidden="1">
      <c r="A172" s="11"/>
      <c r="B172" s="14" t="s">
        <v>339</v>
      </c>
      <c r="C172" s="14" t="s">
        <v>340</v>
      </c>
      <c r="D172" s="13">
        <v>43174</v>
      </c>
      <c r="E172" s="14" t="s">
        <v>40</v>
      </c>
      <c r="F172" s="45"/>
      <c r="G172" s="16">
        <f t="shared" si="2"/>
        <v>39</v>
      </c>
      <c r="H172" s="22"/>
      <c r="I172" s="22"/>
      <c r="J172" s="22"/>
      <c r="K172" s="18">
        <f t="shared" si="4"/>
        <v>0</v>
      </c>
      <c r="L172" s="22"/>
      <c r="M172" s="22"/>
    </row>
    <row r="173" spans="1:13" ht="15.75" hidden="1">
      <c r="A173" s="11"/>
      <c r="B173" s="14" t="s">
        <v>341</v>
      </c>
      <c r="C173" s="14" t="s">
        <v>342</v>
      </c>
      <c r="D173" s="13">
        <v>43174</v>
      </c>
      <c r="E173" s="14" t="s">
        <v>35</v>
      </c>
      <c r="F173" s="45"/>
      <c r="G173" s="16">
        <f t="shared" si="2"/>
        <v>39</v>
      </c>
      <c r="H173" s="41"/>
      <c r="I173" s="41"/>
      <c r="J173" s="41"/>
      <c r="K173" s="18">
        <f t="shared" si="4"/>
        <v>0</v>
      </c>
      <c r="L173" s="22"/>
      <c r="M173" s="22"/>
    </row>
    <row r="174" spans="1:13" ht="15.75" hidden="1">
      <c r="A174" s="11"/>
      <c r="B174" s="14" t="s">
        <v>343</v>
      </c>
      <c r="C174" s="14" t="s">
        <v>344</v>
      </c>
      <c r="D174" s="13">
        <v>43174</v>
      </c>
      <c r="E174" s="14" t="s">
        <v>18</v>
      </c>
      <c r="F174" s="45">
        <v>35</v>
      </c>
      <c r="G174" s="16">
        <f t="shared" si="2"/>
        <v>39</v>
      </c>
      <c r="H174" s="41"/>
      <c r="I174" s="41"/>
      <c r="J174" s="41"/>
      <c r="K174" s="18">
        <f t="shared" si="4"/>
        <v>0</v>
      </c>
      <c r="L174" s="22"/>
      <c r="M174" s="22"/>
    </row>
    <row r="175" spans="1:13" ht="15.75" hidden="1">
      <c r="A175" s="11"/>
      <c r="B175" s="14" t="s">
        <v>345</v>
      </c>
      <c r="C175" s="14" t="s">
        <v>346</v>
      </c>
      <c r="D175" s="13">
        <v>43174</v>
      </c>
      <c r="E175" s="14" t="s">
        <v>30</v>
      </c>
      <c r="F175" s="45">
        <v>12</v>
      </c>
      <c r="G175" s="16">
        <f t="shared" si="2"/>
        <v>39</v>
      </c>
      <c r="H175" s="41"/>
      <c r="I175" s="41"/>
      <c r="J175" s="41"/>
      <c r="K175" s="18">
        <f t="shared" si="4"/>
        <v>0</v>
      </c>
      <c r="L175" s="22"/>
      <c r="M175" s="22"/>
    </row>
    <row r="176" spans="1:13" ht="15.75" hidden="1">
      <c r="A176" s="11"/>
      <c r="B176" s="14" t="s">
        <v>347</v>
      </c>
      <c r="C176" s="14" t="s">
        <v>348</v>
      </c>
      <c r="D176" s="13">
        <v>43174</v>
      </c>
      <c r="E176" s="14" t="s">
        <v>98</v>
      </c>
      <c r="F176" s="45"/>
      <c r="G176" s="16">
        <f t="shared" si="2"/>
        <v>39</v>
      </c>
      <c r="H176" s="22"/>
      <c r="I176" s="22"/>
      <c r="J176" s="22"/>
      <c r="K176" s="18">
        <f t="shared" si="4"/>
        <v>0</v>
      </c>
      <c r="L176" s="22"/>
      <c r="M176" s="22"/>
    </row>
    <row r="177" spans="1:13" ht="15.75" hidden="1">
      <c r="A177" s="11"/>
      <c r="B177" s="20" t="s">
        <v>349</v>
      </c>
      <c r="C177" s="20" t="s">
        <v>350</v>
      </c>
      <c r="D177" s="13">
        <v>43167</v>
      </c>
      <c r="E177" s="27" t="s">
        <v>21</v>
      </c>
      <c r="F177" s="45"/>
      <c r="G177" s="16">
        <f t="shared" si="2"/>
        <v>40</v>
      </c>
      <c r="H177" s="22"/>
      <c r="I177" s="22"/>
      <c r="J177" s="22"/>
      <c r="K177" s="18">
        <f t="shared" si="4"/>
        <v>0</v>
      </c>
      <c r="L177" s="23"/>
      <c r="M177" s="23"/>
    </row>
    <row r="178" spans="1:13" ht="15.75" hidden="1">
      <c r="A178" s="11"/>
      <c r="B178" s="20" t="s">
        <v>351</v>
      </c>
      <c r="C178" s="20" t="s">
        <v>352</v>
      </c>
      <c r="D178" s="13">
        <v>43167</v>
      </c>
      <c r="E178" s="27" t="s">
        <v>18</v>
      </c>
      <c r="F178" s="45">
        <v>37</v>
      </c>
      <c r="G178" s="16">
        <f t="shared" si="2"/>
        <v>40</v>
      </c>
      <c r="H178" s="22"/>
      <c r="I178" s="22"/>
      <c r="J178" s="22"/>
      <c r="K178" s="18">
        <f t="shared" si="4"/>
        <v>0</v>
      </c>
      <c r="L178" s="22"/>
      <c r="M178" s="22"/>
    </row>
    <row r="179" spans="1:13" ht="15.75" hidden="1">
      <c r="A179" s="11"/>
      <c r="B179" s="20" t="s">
        <v>353</v>
      </c>
      <c r="C179" s="20" t="s">
        <v>353</v>
      </c>
      <c r="D179" s="13">
        <v>43167</v>
      </c>
      <c r="E179" s="14" t="s">
        <v>45</v>
      </c>
      <c r="F179" s="45">
        <v>1</v>
      </c>
      <c r="G179" s="16">
        <f t="shared" si="2"/>
        <v>40</v>
      </c>
      <c r="H179" s="22"/>
      <c r="I179" s="22"/>
      <c r="J179" s="22"/>
      <c r="K179" s="18">
        <f t="shared" si="4"/>
        <v>0</v>
      </c>
      <c r="L179" s="22"/>
      <c r="M179" s="22"/>
    </row>
    <row r="180" spans="1:13" ht="15.75" hidden="1">
      <c r="A180" s="11"/>
      <c r="B180" s="20" t="s">
        <v>354</v>
      </c>
      <c r="C180" s="20" t="s">
        <v>355</v>
      </c>
      <c r="D180" s="13">
        <v>43167</v>
      </c>
      <c r="E180" s="27" t="s">
        <v>25</v>
      </c>
      <c r="F180" s="45"/>
      <c r="G180" s="16">
        <f t="shared" si="2"/>
        <v>40</v>
      </c>
      <c r="H180" s="22"/>
      <c r="I180" s="22"/>
      <c r="J180" s="22"/>
      <c r="K180" s="18">
        <f t="shared" si="4"/>
        <v>0</v>
      </c>
      <c r="L180" s="22"/>
      <c r="M180" s="22"/>
    </row>
    <row r="181" spans="1:13" ht="15.75" hidden="1">
      <c r="A181" s="11"/>
      <c r="B181" s="20" t="s">
        <v>356</v>
      </c>
      <c r="C181" s="20" t="s">
        <v>357</v>
      </c>
      <c r="D181" s="13">
        <v>43167</v>
      </c>
      <c r="E181" s="27" t="s">
        <v>100</v>
      </c>
      <c r="F181" s="45">
        <v>9</v>
      </c>
      <c r="G181" s="16">
        <f t="shared" si="2"/>
        <v>40</v>
      </c>
      <c r="H181" s="22"/>
      <c r="I181" s="22"/>
      <c r="J181" s="22"/>
      <c r="K181" s="18">
        <f t="shared" si="4"/>
        <v>0</v>
      </c>
      <c r="L181" s="22"/>
      <c r="M181" s="22"/>
    </row>
    <row r="182" spans="1:13" ht="15.75" hidden="1">
      <c r="A182" s="11"/>
      <c r="B182" s="20" t="s">
        <v>358</v>
      </c>
      <c r="C182" s="20" t="s">
        <v>359</v>
      </c>
      <c r="D182" s="13">
        <v>43160</v>
      </c>
      <c r="E182" s="27" t="s">
        <v>21</v>
      </c>
      <c r="F182" s="45"/>
      <c r="G182" s="16">
        <f t="shared" si="2"/>
        <v>41</v>
      </c>
      <c r="H182" s="41"/>
      <c r="I182" s="41"/>
      <c r="J182" s="41"/>
      <c r="K182" s="18">
        <f t="shared" si="4"/>
        <v>0</v>
      </c>
      <c r="L182" s="23"/>
      <c r="M182" s="23"/>
    </row>
    <row r="183" spans="1:13" ht="15.75" hidden="1">
      <c r="A183" s="11"/>
      <c r="B183" s="14" t="s">
        <v>360</v>
      </c>
      <c r="C183" s="14" t="s">
        <v>360</v>
      </c>
      <c r="D183" s="13">
        <v>43160</v>
      </c>
      <c r="E183" s="14" t="s">
        <v>16</v>
      </c>
      <c r="F183" s="31">
        <v>36</v>
      </c>
      <c r="G183" s="16">
        <f t="shared" si="2"/>
        <v>41</v>
      </c>
      <c r="H183" s="33"/>
      <c r="I183" s="54"/>
      <c r="J183" s="33"/>
      <c r="K183" s="18">
        <f t="shared" si="4"/>
        <v>0</v>
      </c>
      <c r="L183" s="23"/>
      <c r="M183" s="23"/>
    </row>
    <row r="184" spans="1:13" ht="15.75" hidden="1">
      <c r="A184" s="11"/>
      <c r="B184" s="20" t="s">
        <v>361</v>
      </c>
      <c r="C184" s="20" t="s">
        <v>362</v>
      </c>
      <c r="D184" s="13">
        <v>43160</v>
      </c>
      <c r="E184" s="27" t="s">
        <v>30</v>
      </c>
      <c r="F184" s="45">
        <v>12</v>
      </c>
      <c r="G184" s="16">
        <f t="shared" si="2"/>
        <v>41</v>
      </c>
      <c r="H184" s="41"/>
      <c r="I184" s="41"/>
      <c r="J184" s="41"/>
      <c r="K184" s="18">
        <f t="shared" si="4"/>
        <v>0</v>
      </c>
      <c r="L184" s="41"/>
      <c r="M184" s="41"/>
    </row>
    <row r="185" spans="1:13" ht="15.75" hidden="1">
      <c r="A185" s="11"/>
      <c r="B185" s="20" t="s">
        <v>363</v>
      </c>
      <c r="C185" s="20" t="s">
        <v>364</v>
      </c>
      <c r="D185" s="13">
        <v>43160</v>
      </c>
      <c r="E185" s="27" t="s">
        <v>35</v>
      </c>
      <c r="F185" s="45"/>
      <c r="G185" s="16">
        <f t="shared" si="2"/>
        <v>41</v>
      </c>
      <c r="H185" s="41"/>
      <c r="I185" s="41"/>
      <c r="J185" s="41"/>
      <c r="K185" s="18"/>
      <c r="L185" s="41"/>
      <c r="M185" s="41"/>
    </row>
    <row r="186" spans="1:13" ht="15.75" hidden="1">
      <c r="A186" s="11"/>
      <c r="B186" s="14" t="s">
        <v>365</v>
      </c>
      <c r="C186" s="14" t="s">
        <v>366</v>
      </c>
      <c r="D186" s="13">
        <v>43153</v>
      </c>
      <c r="E186" s="14" t="s">
        <v>18</v>
      </c>
      <c r="F186" s="45"/>
      <c r="G186" s="16">
        <f t="shared" si="2"/>
        <v>42</v>
      </c>
      <c r="H186" s="33"/>
      <c r="I186" s="54"/>
      <c r="J186" s="33"/>
      <c r="K186" s="18">
        <f aca="true" t="shared" si="5" ref="K186:K331">IF(J186&lt;&gt;0,-(J186-H186)/J186,"")</f>
        <v>0</v>
      </c>
      <c r="L186" s="23"/>
      <c r="M186" s="23"/>
    </row>
    <row r="187" spans="1:13" ht="15.75" hidden="1">
      <c r="A187" s="11"/>
      <c r="B187" s="14" t="s">
        <v>367</v>
      </c>
      <c r="C187" s="14" t="s">
        <v>368</v>
      </c>
      <c r="D187" s="13">
        <v>43153</v>
      </c>
      <c r="E187" s="14" t="s">
        <v>21</v>
      </c>
      <c r="F187" s="45"/>
      <c r="G187" s="16">
        <f t="shared" si="2"/>
        <v>42</v>
      </c>
      <c r="H187" s="33"/>
      <c r="I187" s="54"/>
      <c r="J187" s="33"/>
      <c r="K187" s="18">
        <f t="shared" si="5"/>
        <v>0</v>
      </c>
      <c r="L187" s="41"/>
      <c r="M187" s="41"/>
    </row>
    <row r="188" spans="1:13" ht="15.75" hidden="1">
      <c r="A188" s="11"/>
      <c r="B188" s="14" t="s">
        <v>369</v>
      </c>
      <c r="C188" s="14" t="s">
        <v>370</v>
      </c>
      <c r="D188" s="13">
        <v>43153</v>
      </c>
      <c r="E188" s="14" t="s">
        <v>25</v>
      </c>
      <c r="F188" s="45"/>
      <c r="G188" s="16">
        <f t="shared" si="2"/>
        <v>42</v>
      </c>
      <c r="H188" s="33"/>
      <c r="I188" s="54"/>
      <c r="J188" s="33"/>
      <c r="K188" s="18">
        <f t="shared" si="5"/>
        <v>0</v>
      </c>
      <c r="L188" s="23"/>
      <c r="M188" s="23"/>
    </row>
    <row r="189" spans="1:13" ht="15.75" hidden="1">
      <c r="A189" s="11"/>
      <c r="B189" s="14" t="s">
        <v>371</v>
      </c>
      <c r="C189" s="14" t="s">
        <v>372</v>
      </c>
      <c r="D189" s="13">
        <v>43153</v>
      </c>
      <c r="E189" s="14" t="s">
        <v>30</v>
      </c>
      <c r="F189" s="45">
        <v>17</v>
      </c>
      <c r="G189" s="16">
        <f t="shared" si="2"/>
        <v>42</v>
      </c>
      <c r="H189" s="33"/>
      <c r="I189" s="54"/>
      <c r="J189" s="33"/>
      <c r="K189" s="18">
        <f t="shared" si="5"/>
        <v>0</v>
      </c>
      <c r="L189" s="41"/>
      <c r="M189" s="41"/>
    </row>
    <row r="190" spans="1:13" ht="15.75" hidden="1">
      <c r="A190" s="11"/>
      <c r="B190" s="20" t="s">
        <v>373</v>
      </c>
      <c r="C190" s="20" t="s">
        <v>374</v>
      </c>
      <c r="D190" s="21">
        <v>43146</v>
      </c>
      <c r="E190" s="27" t="s">
        <v>21</v>
      </c>
      <c r="F190" s="45"/>
      <c r="G190" s="16">
        <f t="shared" si="2"/>
        <v>43</v>
      </c>
      <c r="H190" s="41"/>
      <c r="I190" s="41"/>
      <c r="J190" s="41"/>
      <c r="K190" s="18">
        <f t="shared" si="5"/>
        <v>0</v>
      </c>
      <c r="L190" s="41"/>
      <c r="M190" s="41"/>
    </row>
    <row r="191" spans="1:13" ht="15.75" hidden="1">
      <c r="A191" s="11"/>
      <c r="B191" s="20" t="s">
        <v>375</v>
      </c>
      <c r="C191" s="20" t="s">
        <v>376</v>
      </c>
      <c r="D191" s="21">
        <v>43146</v>
      </c>
      <c r="E191" s="27" t="s">
        <v>40</v>
      </c>
      <c r="F191" s="45">
        <v>61</v>
      </c>
      <c r="G191" s="16">
        <f t="shared" si="2"/>
        <v>43</v>
      </c>
      <c r="H191" s="41"/>
      <c r="I191" s="41"/>
      <c r="J191" s="41"/>
      <c r="K191" s="18">
        <f t="shared" si="5"/>
        <v>0</v>
      </c>
      <c r="L191" s="22"/>
      <c r="M191" s="22"/>
    </row>
    <row r="192" spans="1:13" ht="15.75" hidden="1">
      <c r="A192" s="11"/>
      <c r="B192" s="26" t="s">
        <v>377</v>
      </c>
      <c r="C192" s="26" t="s">
        <v>377</v>
      </c>
      <c r="D192" s="52">
        <v>43146</v>
      </c>
      <c r="E192" s="27" t="s">
        <v>35</v>
      </c>
      <c r="F192" s="53">
        <v>115</v>
      </c>
      <c r="G192" s="16">
        <f t="shared" si="2"/>
        <v>43</v>
      </c>
      <c r="H192" s="41"/>
      <c r="I192" s="41"/>
      <c r="J192" s="41"/>
      <c r="K192" s="18">
        <f t="shared" si="5"/>
        <v>0</v>
      </c>
      <c r="L192" s="23"/>
      <c r="M192" s="23"/>
    </row>
    <row r="193" spans="1:13" ht="15.75" hidden="1">
      <c r="A193" s="11"/>
      <c r="B193" s="55" t="s">
        <v>378</v>
      </c>
      <c r="C193" s="20" t="s">
        <v>379</v>
      </c>
      <c r="D193" s="21">
        <v>43139</v>
      </c>
      <c r="E193" s="27" t="s">
        <v>18</v>
      </c>
      <c r="F193" s="53">
        <v>20</v>
      </c>
      <c r="G193" s="16">
        <f t="shared" si="2"/>
        <v>44</v>
      </c>
      <c r="H193" s="41"/>
      <c r="I193" s="41"/>
      <c r="J193" s="41"/>
      <c r="K193" s="18">
        <f t="shared" si="5"/>
        <v>0</v>
      </c>
      <c r="L193" s="41"/>
      <c r="M193" s="41"/>
    </row>
    <row r="194" spans="1:13" ht="15.75" hidden="1">
      <c r="A194" s="11"/>
      <c r="B194" s="14" t="s">
        <v>380</v>
      </c>
      <c r="C194" s="56" t="s">
        <v>381</v>
      </c>
      <c r="D194" s="13">
        <v>43139</v>
      </c>
      <c r="E194" s="14" t="s">
        <v>16</v>
      </c>
      <c r="F194" s="45">
        <v>65</v>
      </c>
      <c r="G194" s="16">
        <f t="shared" si="2"/>
        <v>44</v>
      </c>
      <c r="H194" s="41"/>
      <c r="I194" s="41"/>
      <c r="J194" s="41"/>
      <c r="K194" s="18">
        <f t="shared" si="5"/>
        <v>0</v>
      </c>
      <c r="L194" s="41"/>
      <c r="M194" s="41"/>
    </row>
    <row r="195" spans="1:13" ht="15.75" hidden="1">
      <c r="A195" s="11"/>
      <c r="B195" s="20" t="s">
        <v>382</v>
      </c>
      <c r="C195" s="20" t="s">
        <v>383</v>
      </c>
      <c r="D195" s="13">
        <v>43132</v>
      </c>
      <c r="E195" s="27" t="s">
        <v>40</v>
      </c>
      <c r="F195" s="45"/>
      <c r="G195" s="16">
        <f t="shared" si="2"/>
        <v>45</v>
      </c>
      <c r="H195" s="41"/>
      <c r="I195" s="41"/>
      <c r="J195" s="41"/>
      <c r="K195" s="18">
        <f t="shared" si="5"/>
        <v>0</v>
      </c>
      <c r="L195" s="22"/>
      <c r="M195" s="22"/>
    </row>
    <row r="196" spans="1:13" ht="15.75" hidden="1">
      <c r="A196" s="11"/>
      <c r="B196" s="14" t="s">
        <v>384</v>
      </c>
      <c r="C196" s="26" t="s">
        <v>385</v>
      </c>
      <c r="D196" s="13">
        <v>43132</v>
      </c>
      <c r="E196" s="14" t="s">
        <v>16</v>
      </c>
      <c r="F196" s="45">
        <v>34</v>
      </c>
      <c r="G196" s="16">
        <f t="shared" si="2"/>
        <v>45</v>
      </c>
      <c r="H196" s="41"/>
      <c r="I196" s="41"/>
      <c r="J196" s="41"/>
      <c r="K196" s="18">
        <f t="shared" si="5"/>
        <v>0</v>
      </c>
      <c r="L196" s="41"/>
      <c r="M196" s="41"/>
    </row>
    <row r="197" spans="1:13" ht="15.75" hidden="1">
      <c r="A197" s="11"/>
      <c r="B197" s="20" t="s">
        <v>386</v>
      </c>
      <c r="C197" s="20" t="s">
        <v>387</v>
      </c>
      <c r="D197" s="13">
        <v>43132</v>
      </c>
      <c r="E197" s="27" t="s">
        <v>35</v>
      </c>
      <c r="F197" s="45">
        <v>32</v>
      </c>
      <c r="G197" s="16">
        <f t="shared" si="2"/>
        <v>45</v>
      </c>
      <c r="H197" s="41"/>
      <c r="I197" s="41"/>
      <c r="J197" s="41"/>
      <c r="K197" s="18">
        <f t="shared" si="5"/>
        <v>0</v>
      </c>
      <c r="L197" s="41"/>
      <c r="M197" s="41"/>
    </row>
    <row r="198" spans="1:13" ht="15.75" hidden="1">
      <c r="A198" s="11"/>
      <c r="B198" s="14" t="s">
        <v>388</v>
      </c>
      <c r="C198" s="14" t="s">
        <v>389</v>
      </c>
      <c r="D198" s="13">
        <v>43125</v>
      </c>
      <c r="E198" s="14" t="s">
        <v>21</v>
      </c>
      <c r="F198" s="45"/>
      <c r="G198" s="16">
        <f t="shared" si="2"/>
        <v>46</v>
      </c>
      <c r="H198" s="41"/>
      <c r="I198" s="41"/>
      <c r="J198" s="41"/>
      <c r="K198" s="18">
        <f t="shared" si="5"/>
        <v>0</v>
      </c>
      <c r="L198" s="41"/>
      <c r="M198" s="41"/>
    </row>
    <row r="199" spans="1:13" ht="15.75" hidden="1">
      <c r="A199" s="11"/>
      <c r="B199" s="14" t="s">
        <v>390</v>
      </c>
      <c r="C199" s="14" t="s">
        <v>390</v>
      </c>
      <c r="D199" s="13">
        <v>43125</v>
      </c>
      <c r="E199" s="14" t="s">
        <v>45</v>
      </c>
      <c r="F199" s="45">
        <v>1</v>
      </c>
      <c r="G199" s="16">
        <f t="shared" si="2"/>
        <v>46</v>
      </c>
      <c r="H199" s="41"/>
      <c r="I199" s="41"/>
      <c r="J199" s="41"/>
      <c r="K199" s="18">
        <f t="shared" si="5"/>
        <v>0</v>
      </c>
      <c r="L199" s="41"/>
      <c r="M199" s="41"/>
    </row>
    <row r="200" spans="1:13" ht="15.75" hidden="1">
      <c r="A200" s="11"/>
      <c r="B200" s="14" t="s">
        <v>391</v>
      </c>
      <c r="C200" s="14" t="s">
        <v>392</v>
      </c>
      <c r="D200" s="13">
        <v>43125</v>
      </c>
      <c r="E200" s="14" t="s">
        <v>21</v>
      </c>
      <c r="F200" s="45"/>
      <c r="G200" s="16">
        <f t="shared" si="2"/>
        <v>46</v>
      </c>
      <c r="H200" s="41"/>
      <c r="I200" s="41"/>
      <c r="J200" s="41"/>
      <c r="K200" s="18">
        <f t="shared" si="5"/>
        <v>0</v>
      </c>
      <c r="L200" s="41"/>
      <c r="M200" s="41"/>
    </row>
    <row r="201" spans="1:13" ht="15.75" hidden="1">
      <c r="A201" s="11"/>
      <c r="B201" s="14" t="s">
        <v>393</v>
      </c>
      <c r="C201" s="14" t="s">
        <v>394</v>
      </c>
      <c r="D201" s="13">
        <v>43125</v>
      </c>
      <c r="E201" s="14" t="s">
        <v>25</v>
      </c>
      <c r="F201" s="45"/>
      <c r="G201" s="16">
        <f t="shared" si="2"/>
        <v>46</v>
      </c>
      <c r="H201" s="41"/>
      <c r="I201" s="41"/>
      <c r="J201" s="41"/>
      <c r="K201" s="18">
        <f t="shared" si="5"/>
        <v>0</v>
      </c>
      <c r="L201" s="41"/>
      <c r="M201" s="41"/>
    </row>
    <row r="202" spans="1:13" ht="15.75" hidden="1">
      <c r="A202" s="11"/>
      <c r="B202" s="20" t="s">
        <v>395</v>
      </c>
      <c r="C202" s="20" t="s">
        <v>396</v>
      </c>
      <c r="D202" s="21">
        <v>43118</v>
      </c>
      <c r="E202" s="27" t="s">
        <v>16</v>
      </c>
      <c r="F202" s="45">
        <v>40</v>
      </c>
      <c r="G202" s="16">
        <f t="shared" si="2"/>
        <v>47</v>
      </c>
      <c r="H202" s="22"/>
      <c r="I202" s="22"/>
      <c r="J202" s="22"/>
      <c r="K202" s="57">
        <f t="shared" si="5"/>
        <v>0</v>
      </c>
      <c r="L202" s="22"/>
      <c r="M202" s="22"/>
    </row>
    <row r="203" spans="1:13" ht="15.75" hidden="1">
      <c r="A203" s="11"/>
      <c r="B203" s="20" t="s">
        <v>397</v>
      </c>
      <c r="C203" s="20" t="s">
        <v>398</v>
      </c>
      <c r="D203" s="21">
        <v>43118</v>
      </c>
      <c r="E203" s="27" t="s">
        <v>25</v>
      </c>
      <c r="F203" s="45"/>
      <c r="G203" s="16">
        <f t="shared" si="2"/>
        <v>47</v>
      </c>
      <c r="H203" s="22"/>
      <c r="I203" s="22"/>
      <c r="J203" s="22"/>
      <c r="K203" s="57">
        <f t="shared" si="5"/>
        <v>0</v>
      </c>
      <c r="L203" s="22"/>
      <c r="M203" s="22"/>
    </row>
    <row r="204" spans="1:13" ht="15.75" hidden="1">
      <c r="A204" s="11"/>
      <c r="B204" s="14" t="s">
        <v>399</v>
      </c>
      <c r="C204" s="14" t="s">
        <v>400</v>
      </c>
      <c r="D204" s="13">
        <v>43118</v>
      </c>
      <c r="E204" s="14" t="s">
        <v>30</v>
      </c>
      <c r="F204" s="31">
        <v>9</v>
      </c>
      <c r="G204" s="16">
        <f t="shared" si="2"/>
        <v>47</v>
      </c>
      <c r="H204" s="41"/>
      <c r="I204" s="41"/>
      <c r="J204" s="41"/>
      <c r="K204" s="18">
        <f t="shared" si="5"/>
        <v>0</v>
      </c>
      <c r="L204" s="41"/>
      <c r="M204" s="41"/>
    </row>
    <row r="205" spans="1:13" ht="15.75" hidden="1">
      <c r="A205" s="11"/>
      <c r="B205" s="20" t="s">
        <v>401</v>
      </c>
      <c r="C205" s="20" t="s">
        <v>401</v>
      </c>
      <c r="D205" s="21">
        <v>43118</v>
      </c>
      <c r="E205" s="27" t="s">
        <v>35</v>
      </c>
      <c r="F205" s="45"/>
      <c r="G205" s="16">
        <f t="shared" si="2"/>
        <v>47</v>
      </c>
      <c r="H205" s="41"/>
      <c r="I205" s="41"/>
      <c r="J205" s="41"/>
      <c r="K205" s="18">
        <f t="shared" si="5"/>
        <v>0</v>
      </c>
      <c r="L205" s="41"/>
      <c r="M205" s="41"/>
    </row>
    <row r="206" spans="1:13" ht="15.75" hidden="1">
      <c r="A206" s="11"/>
      <c r="B206" s="14" t="s">
        <v>402</v>
      </c>
      <c r="C206" s="14" t="s">
        <v>403</v>
      </c>
      <c r="D206" s="13">
        <v>43111</v>
      </c>
      <c r="E206" s="14" t="s">
        <v>16</v>
      </c>
      <c r="F206" s="45">
        <v>42</v>
      </c>
      <c r="G206" s="16">
        <f t="shared" si="2"/>
        <v>48</v>
      </c>
      <c r="H206" s="22"/>
      <c r="I206" s="22"/>
      <c r="J206" s="22"/>
      <c r="K206" s="57">
        <f t="shared" si="5"/>
        <v>0</v>
      </c>
      <c r="L206" s="22"/>
      <c r="M206" s="22"/>
    </row>
    <row r="207" spans="1:13" ht="15.75" hidden="1">
      <c r="A207" s="11"/>
      <c r="B207" s="14" t="s">
        <v>404</v>
      </c>
      <c r="C207" s="14" t="s">
        <v>405</v>
      </c>
      <c r="D207" s="13">
        <v>43111</v>
      </c>
      <c r="E207" s="14" t="s">
        <v>45</v>
      </c>
      <c r="F207" s="45">
        <v>3</v>
      </c>
      <c r="G207" s="16">
        <f t="shared" si="2"/>
        <v>48</v>
      </c>
      <c r="H207" s="22"/>
      <c r="I207" s="22"/>
      <c r="J207" s="22"/>
      <c r="K207" s="57">
        <f t="shared" si="5"/>
        <v>0</v>
      </c>
      <c r="L207" s="22"/>
      <c r="M207" s="22"/>
    </row>
    <row r="208" spans="1:13" ht="15.75" hidden="1">
      <c r="A208" s="11"/>
      <c r="B208" s="14" t="s">
        <v>406</v>
      </c>
      <c r="C208" s="14" t="s">
        <v>407</v>
      </c>
      <c r="D208" s="13">
        <v>43111</v>
      </c>
      <c r="E208" s="14" t="s">
        <v>30</v>
      </c>
      <c r="F208" s="45">
        <v>6</v>
      </c>
      <c r="G208" s="16">
        <f t="shared" si="2"/>
        <v>48</v>
      </c>
      <c r="H208" s="58"/>
      <c r="I208" s="58"/>
      <c r="J208" s="58"/>
      <c r="K208" s="18">
        <f t="shared" si="5"/>
        <v>0</v>
      </c>
      <c r="L208" s="41"/>
      <c r="M208" s="41"/>
    </row>
    <row r="209" spans="1:13" ht="15.75" hidden="1">
      <c r="A209" s="11"/>
      <c r="B209" s="14" t="s">
        <v>408</v>
      </c>
      <c r="C209" s="14" t="s">
        <v>408</v>
      </c>
      <c r="D209" s="13">
        <v>43111</v>
      </c>
      <c r="E209" s="14" t="s">
        <v>40</v>
      </c>
      <c r="F209" s="45"/>
      <c r="G209" s="16">
        <f t="shared" si="2"/>
        <v>48</v>
      </c>
      <c r="H209" s="41"/>
      <c r="I209" s="41"/>
      <c r="J209" s="41"/>
      <c r="K209" s="18">
        <f t="shared" si="5"/>
        <v>0</v>
      </c>
      <c r="L209" s="41"/>
      <c r="M209" s="41"/>
    </row>
    <row r="210" spans="1:13" ht="15.75" hidden="1">
      <c r="A210" s="11"/>
      <c r="B210" s="20" t="s">
        <v>409</v>
      </c>
      <c r="C210" s="20" t="s">
        <v>410</v>
      </c>
      <c r="D210" s="21">
        <v>43104</v>
      </c>
      <c r="E210" s="27" t="s">
        <v>16</v>
      </c>
      <c r="F210" s="45">
        <v>39</v>
      </c>
      <c r="G210" s="16">
        <f t="shared" si="2"/>
        <v>49</v>
      </c>
      <c r="H210" s="41"/>
      <c r="I210" s="41"/>
      <c r="J210" s="41"/>
      <c r="K210" s="18">
        <f t="shared" si="5"/>
        <v>0</v>
      </c>
      <c r="L210" s="41"/>
      <c r="M210" s="41"/>
    </row>
    <row r="211" spans="1:13" ht="15.75" hidden="1">
      <c r="A211" s="11"/>
      <c r="B211" s="20" t="s">
        <v>411</v>
      </c>
      <c r="C211" s="20" t="s">
        <v>412</v>
      </c>
      <c r="D211" s="21">
        <v>43104</v>
      </c>
      <c r="E211" s="27" t="s">
        <v>18</v>
      </c>
      <c r="F211" s="45">
        <v>47</v>
      </c>
      <c r="G211" s="16">
        <f t="shared" si="2"/>
        <v>49</v>
      </c>
      <c r="H211" s="59"/>
      <c r="I211" s="59"/>
      <c r="J211" s="59"/>
      <c r="K211" s="57">
        <f t="shared" si="5"/>
        <v>0</v>
      </c>
      <c r="L211" s="22"/>
      <c r="M211" s="22"/>
    </row>
    <row r="212" spans="1:13" ht="15.75" hidden="1">
      <c r="A212" s="11"/>
      <c r="B212" s="20" t="s">
        <v>413</v>
      </c>
      <c r="C212" s="20" t="s">
        <v>414</v>
      </c>
      <c r="D212" s="21">
        <v>43104</v>
      </c>
      <c r="E212" s="27" t="s">
        <v>18</v>
      </c>
      <c r="F212" s="45">
        <v>30</v>
      </c>
      <c r="G212" s="16">
        <f t="shared" si="2"/>
        <v>49</v>
      </c>
      <c r="H212" s="22"/>
      <c r="I212" s="22"/>
      <c r="J212" s="22"/>
      <c r="K212" s="18">
        <f t="shared" si="5"/>
        <v>0</v>
      </c>
      <c r="L212" s="22"/>
      <c r="M212" s="22"/>
    </row>
    <row r="213" spans="1:13" ht="15.75" hidden="1">
      <c r="A213" s="11"/>
      <c r="B213" s="20" t="s">
        <v>415</v>
      </c>
      <c r="C213" s="20" t="s">
        <v>416</v>
      </c>
      <c r="D213" s="21">
        <v>43104</v>
      </c>
      <c r="E213" s="27" t="s">
        <v>25</v>
      </c>
      <c r="F213" s="45">
        <v>28</v>
      </c>
      <c r="G213" s="16">
        <f t="shared" si="2"/>
        <v>49</v>
      </c>
      <c r="H213" s="22"/>
      <c r="I213" s="22"/>
      <c r="J213" s="22"/>
      <c r="K213" s="57">
        <f t="shared" si="5"/>
        <v>0</v>
      </c>
      <c r="L213" s="22"/>
      <c r="M213" s="41"/>
    </row>
    <row r="214" spans="1:13" ht="15.75" hidden="1">
      <c r="A214" s="11"/>
      <c r="B214" s="20" t="s">
        <v>417</v>
      </c>
      <c r="C214" s="20" t="s">
        <v>418</v>
      </c>
      <c r="D214" s="21">
        <v>43097</v>
      </c>
      <c r="E214" s="27" t="s">
        <v>21</v>
      </c>
      <c r="F214" s="45"/>
      <c r="G214" s="16">
        <f t="shared" si="2"/>
        <v>50</v>
      </c>
      <c r="H214" s="41"/>
      <c r="I214" s="41"/>
      <c r="J214" s="41"/>
      <c r="K214" s="18">
        <f t="shared" si="5"/>
        <v>0</v>
      </c>
      <c r="L214" s="41"/>
      <c r="M214" s="41"/>
    </row>
    <row r="215" spans="1:13" ht="15.75" hidden="1">
      <c r="A215" s="11"/>
      <c r="B215" s="20" t="s">
        <v>419</v>
      </c>
      <c r="C215" s="20" t="s">
        <v>420</v>
      </c>
      <c r="D215" s="21">
        <v>43097</v>
      </c>
      <c r="E215" s="27" t="s">
        <v>16</v>
      </c>
      <c r="F215" s="45">
        <v>33</v>
      </c>
      <c r="G215" s="16">
        <f t="shared" si="2"/>
        <v>50</v>
      </c>
      <c r="H215" s="41"/>
      <c r="I215" s="41"/>
      <c r="J215" s="41"/>
      <c r="K215" s="18">
        <f t="shared" si="5"/>
        <v>0</v>
      </c>
      <c r="L215" s="41"/>
      <c r="M215" s="41"/>
    </row>
    <row r="216" spans="1:13" ht="15.75" hidden="1">
      <c r="A216" s="11"/>
      <c r="B216" s="20" t="s">
        <v>421</v>
      </c>
      <c r="C216" s="20" t="s">
        <v>422</v>
      </c>
      <c r="D216" s="21">
        <v>43097</v>
      </c>
      <c r="E216" s="27" t="s">
        <v>35</v>
      </c>
      <c r="F216" s="45"/>
      <c r="G216" s="16">
        <f t="shared" si="2"/>
        <v>50</v>
      </c>
      <c r="H216" s="41"/>
      <c r="I216" s="41"/>
      <c r="J216" s="41"/>
      <c r="K216" s="18">
        <f t="shared" si="5"/>
        <v>0</v>
      </c>
      <c r="L216" s="41"/>
      <c r="M216" s="41"/>
    </row>
    <row r="217" spans="1:13" ht="15.75" hidden="1">
      <c r="A217" s="11"/>
      <c r="B217" s="20" t="s">
        <v>423</v>
      </c>
      <c r="C217" s="20" t="s">
        <v>424</v>
      </c>
      <c r="D217" s="21">
        <v>43097</v>
      </c>
      <c r="E217" s="27" t="s">
        <v>30</v>
      </c>
      <c r="F217" s="45">
        <v>2</v>
      </c>
      <c r="G217" s="16">
        <f t="shared" si="2"/>
        <v>50</v>
      </c>
      <c r="H217" s="41"/>
      <c r="I217" s="41"/>
      <c r="J217" s="41"/>
      <c r="K217" s="18">
        <f t="shared" si="5"/>
        <v>0</v>
      </c>
      <c r="L217" s="17"/>
      <c r="M217" s="58"/>
    </row>
    <row r="218" spans="1:13" ht="15.75" hidden="1">
      <c r="A218" s="11"/>
      <c r="B218" s="20" t="s">
        <v>425</v>
      </c>
      <c r="C218" s="20" t="s">
        <v>426</v>
      </c>
      <c r="D218" s="21">
        <v>43097</v>
      </c>
      <c r="E218" s="27" t="s">
        <v>25</v>
      </c>
      <c r="F218" s="45"/>
      <c r="G218" s="16">
        <f t="shared" si="2"/>
        <v>50</v>
      </c>
      <c r="H218" s="41"/>
      <c r="I218" s="41"/>
      <c r="J218" s="41"/>
      <c r="K218" s="18">
        <f t="shared" si="5"/>
        <v>0</v>
      </c>
      <c r="L218" s="41"/>
      <c r="M218" s="41"/>
    </row>
    <row r="219" spans="1:13" ht="15.75" hidden="1">
      <c r="A219" s="11"/>
      <c r="B219" s="20" t="s">
        <v>427</v>
      </c>
      <c r="C219" s="20" t="s">
        <v>428</v>
      </c>
      <c r="D219" s="21">
        <v>43097</v>
      </c>
      <c r="E219" s="27" t="s">
        <v>100</v>
      </c>
      <c r="F219" s="45"/>
      <c r="G219" s="16">
        <f t="shared" si="2"/>
        <v>50</v>
      </c>
      <c r="H219" s="41"/>
      <c r="I219" s="41"/>
      <c r="J219" s="41"/>
      <c r="K219" s="18">
        <f t="shared" si="5"/>
        <v>0</v>
      </c>
      <c r="L219" s="41"/>
      <c r="M219" s="41"/>
    </row>
    <row r="220" spans="1:13" ht="15.75" hidden="1">
      <c r="A220" s="11"/>
      <c r="B220" s="20" t="s">
        <v>429</v>
      </c>
      <c r="C220" s="20" t="s">
        <v>430</v>
      </c>
      <c r="D220" s="21">
        <v>43097</v>
      </c>
      <c r="E220" s="27" t="s">
        <v>98</v>
      </c>
      <c r="F220" s="45"/>
      <c r="G220" s="16">
        <f t="shared" si="2"/>
        <v>50</v>
      </c>
      <c r="H220" s="41"/>
      <c r="I220" s="41"/>
      <c r="J220" s="41"/>
      <c r="K220" s="18">
        <f t="shared" si="5"/>
        <v>0</v>
      </c>
      <c r="L220" s="41"/>
      <c r="M220" s="41"/>
    </row>
    <row r="221" spans="1:13" ht="15.75" hidden="1">
      <c r="A221" s="11"/>
      <c r="B221" s="20" t="s">
        <v>431</v>
      </c>
      <c r="C221" s="20" t="s">
        <v>432</v>
      </c>
      <c r="D221" s="21">
        <v>43090</v>
      </c>
      <c r="E221" s="27" t="s">
        <v>21</v>
      </c>
      <c r="F221" s="45"/>
      <c r="G221" s="16">
        <f t="shared" si="2"/>
        <v>51</v>
      </c>
      <c r="H221" s="22"/>
      <c r="I221" s="22"/>
      <c r="J221" s="22"/>
      <c r="K221" s="18">
        <f t="shared" si="5"/>
        <v>0</v>
      </c>
      <c r="L221" s="41"/>
      <c r="M221" s="41"/>
    </row>
    <row r="222" spans="1:13" ht="15.75" hidden="1">
      <c r="A222" s="11"/>
      <c r="B222" s="20" t="s">
        <v>433</v>
      </c>
      <c r="C222" s="20" t="s">
        <v>434</v>
      </c>
      <c r="D222" s="21">
        <v>43090</v>
      </c>
      <c r="E222" s="27" t="s">
        <v>18</v>
      </c>
      <c r="F222" s="45">
        <v>56</v>
      </c>
      <c r="G222" s="16">
        <f t="shared" si="2"/>
        <v>51</v>
      </c>
      <c r="H222" s="22"/>
      <c r="I222" s="22"/>
      <c r="J222" s="22"/>
      <c r="K222" s="18">
        <f t="shared" si="5"/>
        <v>0</v>
      </c>
      <c r="L222" s="22"/>
      <c r="M222" s="22"/>
    </row>
    <row r="223" spans="1:13" ht="15.75" hidden="1">
      <c r="A223" s="11"/>
      <c r="B223" s="20" t="s">
        <v>435</v>
      </c>
      <c r="C223" s="20" t="s">
        <v>436</v>
      </c>
      <c r="D223" s="21">
        <v>43090</v>
      </c>
      <c r="E223" s="27" t="s">
        <v>35</v>
      </c>
      <c r="F223" s="45"/>
      <c r="G223" s="16">
        <f t="shared" si="2"/>
        <v>51</v>
      </c>
      <c r="H223" s="41"/>
      <c r="I223" s="41"/>
      <c r="J223" s="41"/>
      <c r="K223" s="18">
        <f t="shared" si="5"/>
        <v>0</v>
      </c>
      <c r="L223" s="41"/>
      <c r="M223" s="41"/>
    </row>
    <row r="224" spans="1:13" ht="15.75" hidden="1">
      <c r="A224" s="11"/>
      <c r="B224" s="20" t="s">
        <v>437</v>
      </c>
      <c r="C224" s="20" t="s">
        <v>438</v>
      </c>
      <c r="D224" s="21">
        <v>43090</v>
      </c>
      <c r="E224" s="27" t="s">
        <v>45</v>
      </c>
      <c r="F224" s="45">
        <v>1</v>
      </c>
      <c r="G224" s="16">
        <f t="shared" si="2"/>
        <v>51</v>
      </c>
      <c r="H224" s="41"/>
      <c r="I224" s="41"/>
      <c r="J224" s="41"/>
      <c r="K224" s="18">
        <f t="shared" si="5"/>
        <v>0</v>
      </c>
      <c r="L224" s="41"/>
      <c r="M224" s="41"/>
    </row>
    <row r="225" spans="1:13" ht="15.75" hidden="1">
      <c r="A225" s="11"/>
      <c r="B225" s="20" t="s">
        <v>439</v>
      </c>
      <c r="C225" s="20" t="s">
        <v>440</v>
      </c>
      <c r="D225" s="21">
        <v>43090</v>
      </c>
      <c r="E225" s="27" t="s">
        <v>98</v>
      </c>
      <c r="F225" s="45"/>
      <c r="G225" s="16">
        <f t="shared" si="2"/>
        <v>51</v>
      </c>
      <c r="H225" s="41"/>
      <c r="I225" s="41"/>
      <c r="J225" s="41"/>
      <c r="K225" s="18">
        <f t="shared" si="5"/>
        <v>0</v>
      </c>
      <c r="L225" s="41"/>
      <c r="M225" s="41"/>
    </row>
    <row r="226" spans="1:13" ht="15.75" hidden="1">
      <c r="A226" s="11"/>
      <c r="B226" s="20" t="s">
        <v>441</v>
      </c>
      <c r="C226" s="20" t="s">
        <v>442</v>
      </c>
      <c r="D226" s="52">
        <v>43083</v>
      </c>
      <c r="E226" s="27" t="s">
        <v>21</v>
      </c>
      <c r="F226" s="45"/>
      <c r="G226" s="16">
        <f t="shared" si="2"/>
        <v>52</v>
      </c>
      <c r="H226" s="22"/>
      <c r="I226" s="22"/>
      <c r="J226" s="22"/>
      <c r="K226" s="18">
        <f t="shared" si="5"/>
        <v>0</v>
      </c>
      <c r="L226" s="41"/>
      <c r="M226" s="41"/>
    </row>
    <row r="227" spans="1:13" ht="15.75" hidden="1">
      <c r="A227" s="11"/>
      <c r="B227" s="26" t="s">
        <v>443</v>
      </c>
      <c r="C227" s="26" t="s">
        <v>444</v>
      </c>
      <c r="D227" s="52">
        <v>43083</v>
      </c>
      <c r="E227" s="27" t="s">
        <v>40</v>
      </c>
      <c r="F227" s="26"/>
      <c r="G227" s="16">
        <f t="shared" si="2"/>
        <v>52</v>
      </c>
      <c r="H227" s="41"/>
      <c r="I227" s="41"/>
      <c r="J227" s="41"/>
      <c r="K227" s="18">
        <f t="shared" si="5"/>
        <v>0</v>
      </c>
      <c r="L227" s="41"/>
      <c r="M227" s="41"/>
    </row>
    <row r="228" spans="1:13" ht="15.75" hidden="1">
      <c r="A228" s="11"/>
      <c r="B228" s="20" t="s">
        <v>445</v>
      </c>
      <c r="C228" s="20" t="s">
        <v>446</v>
      </c>
      <c r="D228" s="52">
        <v>43083</v>
      </c>
      <c r="E228" s="27" t="s">
        <v>25</v>
      </c>
      <c r="F228" s="45">
        <v>31</v>
      </c>
      <c r="G228" s="16">
        <f t="shared" si="2"/>
        <v>52</v>
      </c>
      <c r="H228" s="41"/>
      <c r="I228" s="41"/>
      <c r="J228" s="41"/>
      <c r="K228" s="18">
        <f t="shared" si="5"/>
        <v>0</v>
      </c>
      <c r="L228" s="41"/>
      <c r="M228" s="41"/>
    </row>
    <row r="229" spans="1:13" ht="15.75" hidden="1">
      <c r="A229" s="11"/>
      <c r="B229" s="20" t="s">
        <v>447</v>
      </c>
      <c r="C229" s="20" t="s">
        <v>448</v>
      </c>
      <c r="D229" s="21">
        <v>43076</v>
      </c>
      <c r="E229" s="27" t="s">
        <v>16</v>
      </c>
      <c r="F229" s="45">
        <v>54</v>
      </c>
      <c r="G229" s="16">
        <f t="shared" si="2"/>
        <v>53</v>
      </c>
      <c r="H229" s="41"/>
      <c r="I229" s="41"/>
      <c r="J229" s="41"/>
      <c r="K229" s="18">
        <f t="shared" si="5"/>
        <v>0</v>
      </c>
      <c r="L229" s="41"/>
      <c r="M229" s="41"/>
    </row>
    <row r="230" spans="1:13" ht="15.75" hidden="1">
      <c r="A230" s="11"/>
      <c r="B230" s="20" t="s">
        <v>449</v>
      </c>
      <c r="C230" s="20" t="s">
        <v>450</v>
      </c>
      <c r="D230" s="21">
        <v>43076</v>
      </c>
      <c r="E230" s="27" t="s">
        <v>30</v>
      </c>
      <c r="F230" s="45">
        <v>4</v>
      </c>
      <c r="G230" s="16">
        <f t="shared" si="2"/>
        <v>53</v>
      </c>
      <c r="H230" s="41"/>
      <c r="I230" s="41"/>
      <c r="J230" s="41"/>
      <c r="K230" s="18">
        <f t="shared" si="5"/>
        <v>0</v>
      </c>
      <c r="L230" s="41"/>
      <c r="M230" s="41"/>
    </row>
    <row r="231" spans="1:13" ht="15.75" hidden="1">
      <c r="A231" s="11"/>
      <c r="B231" s="20" t="s">
        <v>451</v>
      </c>
      <c r="C231" s="20" t="s">
        <v>452</v>
      </c>
      <c r="D231" s="21">
        <v>43076</v>
      </c>
      <c r="E231" s="27" t="s">
        <v>109</v>
      </c>
      <c r="F231" s="45">
        <v>18</v>
      </c>
      <c r="G231" s="16">
        <f t="shared" si="2"/>
        <v>53</v>
      </c>
      <c r="H231" s="41"/>
      <c r="I231" s="41"/>
      <c r="J231" s="41"/>
      <c r="K231" s="18">
        <f t="shared" si="5"/>
        <v>0</v>
      </c>
      <c r="L231" s="41"/>
      <c r="M231" s="41"/>
    </row>
    <row r="232" spans="1:13" ht="15.75" hidden="1">
      <c r="A232" s="11"/>
      <c r="B232" s="20" t="s">
        <v>453</v>
      </c>
      <c r="C232" s="20" t="s">
        <v>453</v>
      </c>
      <c r="D232" s="21">
        <v>43076</v>
      </c>
      <c r="E232" s="27" t="s">
        <v>109</v>
      </c>
      <c r="F232" s="45">
        <v>10</v>
      </c>
      <c r="G232" s="16">
        <f t="shared" si="2"/>
        <v>53</v>
      </c>
      <c r="H232" s="41"/>
      <c r="I232" s="41"/>
      <c r="J232" s="41"/>
      <c r="K232" s="18">
        <f t="shared" si="5"/>
        <v>0</v>
      </c>
      <c r="L232" s="41"/>
      <c r="M232" s="41"/>
    </row>
    <row r="233" spans="1:13" ht="15.75" hidden="1">
      <c r="A233" s="11"/>
      <c r="B233" s="20" t="s">
        <v>454</v>
      </c>
      <c r="C233" s="20" t="s">
        <v>455</v>
      </c>
      <c r="D233" s="21">
        <v>43076</v>
      </c>
      <c r="E233" s="27" t="s">
        <v>30</v>
      </c>
      <c r="F233" s="45">
        <v>1</v>
      </c>
      <c r="G233" s="16">
        <f t="shared" si="2"/>
        <v>53</v>
      </c>
      <c r="H233" s="41"/>
      <c r="I233" s="41"/>
      <c r="J233" s="41"/>
      <c r="K233" s="18">
        <f t="shared" si="5"/>
        <v>0</v>
      </c>
      <c r="L233" s="41"/>
      <c r="M233" s="41"/>
    </row>
    <row r="234" spans="1:13" ht="15.75" hidden="1">
      <c r="A234" s="11"/>
      <c r="B234" s="20" t="s">
        <v>456</v>
      </c>
      <c r="C234" s="20" t="s">
        <v>456</v>
      </c>
      <c r="D234" s="21">
        <v>43069</v>
      </c>
      <c r="E234" s="27" t="s">
        <v>25</v>
      </c>
      <c r="F234" s="45">
        <v>45</v>
      </c>
      <c r="G234" s="16">
        <f t="shared" si="2"/>
        <v>54</v>
      </c>
      <c r="H234" s="41"/>
      <c r="I234" s="41"/>
      <c r="J234" s="41"/>
      <c r="K234" s="18">
        <f t="shared" si="5"/>
        <v>0</v>
      </c>
      <c r="L234" s="41"/>
      <c r="M234" s="41"/>
    </row>
    <row r="235" spans="1:13" ht="15.75" hidden="1">
      <c r="A235" s="11"/>
      <c r="B235" s="20" t="s">
        <v>457</v>
      </c>
      <c r="C235" s="20" t="s">
        <v>458</v>
      </c>
      <c r="D235" s="21">
        <v>43069</v>
      </c>
      <c r="E235" s="27" t="s">
        <v>45</v>
      </c>
      <c r="F235" s="45">
        <v>1</v>
      </c>
      <c r="G235" s="16">
        <f t="shared" si="2"/>
        <v>54</v>
      </c>
      <c r="H235" s="41"/>
      <c r="I235" s="41"/>
      <c r="J235" s="41"/>
      <c r="K235" s="18">
        <f t="shared" si="5"/>
        <v>0</v>
      </c>
      <c r="L235" s="41"/>
      <c r="M235" s="41"/>
    </row>
    <row r="236" spans="1:13" ht="15.75" hidden="1">
      <c r="A236" s="11"/>
      <c r="B236" s="20" t="s">
        <v>459</v>
      </c>
      <c r="C236" s="20" t="s">
        <v>460</v>
      </c>
      <c r="D236" s="21">
        <v>43069</v>
      </c>
      <c r="E236" s="27" t="s">
        <v>30</v>
      </c>
      <c r="F236" s="45">
        <v>5</v>
      </c>
      <c r="G236" s="16">
        <f t="shared" si="2"/>
        <v>54</v>
      </c>
      <c r="H236" s="41"/>
      <c r="I236" s="41"/>
      <c r="J236" s="41"/>
      <c r="K236" s="18">
        <f t="shared" si="5"/>
        <v>0</v>
      </c>
      <c r="L236" s="41"/>
      <c r="M236" s="41"/>
    </row>
    <row r="237" spans="1:13" ht="15.75" hidden="1">
      <c r="A237" s="11"/>
      <c r="B237" s="20" t="s">
        <v>461</v>
      </c>
      <c r="C237" s="20" t="s">
        <v>461</v>
      </c>
      <c r="D237" s="21">
        <v>43062</v>
      </c>
      <c r="E237" s="27" t="s">
        <v>21</v>
      </c>
      <c r="F237" s="45"/>
      <c r="G237" s="16">
        <f t="shared" si="2"/>
        <v>55</v>
      </c>
      <c r="H237" s="41"/>
      <c r="I237" s="41"/>
      <c r="J237" s="41"/>
      <c r="K237" s="18">
        <f t="shared" si="5"/>
        <v>0</v>
      </c>
      <c r="L237" s="41"/>
      <c r="M237" s="41"/>
    </row>
    <row r="238" spans="1:13" ht="15.75" hidden="1">
      <c r="A238" s="11"/>
      <c r="B238" s="20" t="s">
        <v>462</v>
      </c>
      <c r="C238" s="20" t="s">
        <v>462</v>
      </c>
      <c r="D238" s="21">
        <v>43062</v>
      </c>
      <c r="E238" s="27" t="s">
        <v>18</v>
      </c>
      <c r="F238" s="45">
        <v>68</v>
      </c>
      <c r="G238" s="16">
        <f t="shared" si="2"/>
        <v>55</v>
      </c>
      <c r="H238" s="41"/>
      <c r="I238" s="41"/>
      <c r="J238" s="41"/>
      <c r="K238" s="18">
        <f t="shared" si="5"/>
        <v>0</v>
      </c>
      <c r="L238" s="41"/>
      <c r="M238" s="41"/>
    </row>
    <row r="239" spans="1:13" ht="15.75" hidden="1">
      <c r="A239" s="11"/>
      <c r="B239" s="55" t="s">
        <v>463</v>
      </c>
      <c r="C239" s="20" t="s">
        <v>464</v>
      </c>
      <c r="D239" s="21">
        <v>43062</v>
      </c>
      <c r="E239" s="27" t="s">
        <v>35</v>
      </c>
      <c r="F239" s="45"/>
      <c r="G239" s="16">
        <f t="shared" si="2"/>
        <v>55</v>
      </c>
      <c r="H239" s="41"/>
      <c r="I239" s="41"/>
      <c r="J239" s="41"/>
      <c r="K239" s="18">
        <f t="shared" si="5"/>
        <v>0</v>
      </c>
      <c r="L239" s="41"/>
      <c r="M239" s="41"/>
    </row>
    <row r="240" spans="1:13" ht="15.75" hidden="1">
      <c r="A240" s="11"/>
      <c r="B240" s="20" t="s">
        <v>465</v>
      </c>
      <c r="C240" s="20" t="s">
        <v>466</v>
      </c>
      <c r="D240" s="21">
        <v>43062</v>
      </c>
      <c r="E240" s="27" t="s">
        <v>45</v>
      </c>
      <c r="F240" s="45">
        <v>2</v>
      </c>
      <c r="G240" s="16">
        <f t="shared" si="2"/>
        <v>55</v>
      </c>
      <c r="H240" s="41"/>
      <c r="I240" s="41"/>
      <c r="J240" s="41"/>
      <c r="K240" s="18">
        <f t="shared" si="5"/>
        <v>0</v>
      </c>
      <c r="L240" s="41"/>
      <c r="M240" s="41"/>
    </row>
    <row r="241" spans="1:13" ht="15.75" hidden="1">
      <c r="A241" s="11"/>
      <c r="B241" s="20" t="s">
        <v>467</v>
      </c>
      <c r="C241" s="20" t="s">
        <v>468</v>
      </c>
      <c r="D241" s="21">
        <v>43055</v>
      </c>
      <c r="E241" s="27" t="s">
        <v>18</v>
      </c>
      <c r="F241" s="45">
        <v>57</v>
      </c>
      <c r="G241" s="16">
        <f t="shared" si="2"/>
        <v>56</v>
      </c>
      <c r="H241" s="41"/>
      <c r="I241" s="14"/>
      <c r="J241" s="41"/>
      <c r="K241" s="18">
        <f t="shared" si="5"/>
        <v>0</v>
      </c>
      <c r="L241" s="41"/>
      <c r="M241" s="41"/>
    </row>
    <row r="242" spans="1:13" ht="15.75" hidden="1">
      <c r="A242" s="11"/>
      <c r="B242" s="20" t="s">
        <v>469</v>
      </c>
      <c r="C242" s="20" t="s">
        <v>470</v>
      </c>
      <c r="D242" s="21">
        <v>43055</v>
      </c>
      <c r="E242" s="27" t="s">
        <v>16</v>
      </c>
      <c r="F242" s="45">
        <v>35</v>
      </c>
      <c r="G242" s="16">
        <f t="shared" si="2"/>
        <v>56</v>
      </c>
      <c r="H242" s="41"/>
      <c r="I242" s="41"/>
      <c r="J242" s="41"/>
      <c r="K242" s="18">
        <f t="shared" si="5"/>
        <v>0</v>
      </c>
      <c r="L242" s="41"/>
      <c r="M242" s="41"/>
    </row>
    <row r="243" spans="1:13" ht="15.75" hidden="1">
      <c r="A243" s="11"/>
      <c r="B243" s="20" t="s">
        <v>471</v>
      </c>
      <c r="C243" s="20" t="s">
        <v>472</v>
      </c>
      <c r="D243" s="52">
        <v>43055</v>
      </c>
      <c r="E243" s="27" t="s">
        <v>40</v>
      </c>
      <c r="F243" s="45"/>
      <c r="G243" s="16">
        <f t="shared" si="2"/>
        <v>56</v>
      </c>
      <c r="H243" s="41"/>
      <c r="I243" s="41"/>
      <c r="J243" s="41"/>
      <c r="K243" s="18">
        <f t="shared" si="5"/>
        <v>0</v>
      </c>
      <c r="L243" s="41"/>
      <c r="M243" s="41"/>
    </row>
    <row r="244" spans="1:13" ht="15.75" hidden="1">
      <c r="A244" s="11"/>
      <c r="B244" s="20" t="s">
        <v>473</v>
      </c>
      <c r="C244" s="20" t="s">
        <v>473</v>
      </c>
      <c r="D244" s="21">
        <v>43055</v>
      </c>
      <c r="E244" s="27" t="s">
        <v>30</v>
      </c>
      <c r="F244" s="45">
        <v>6</v>
      </c>
      <c r="G244" s="16">
        <f t="shared" si="2"/>
        <v>56</v>
      </c>
      <c r="H244" s="41"/>
      <c r="I244" s="41"/>
      <c r="J244" s="41"/>
      <c r="K244" s="18">
        <f t="shared" si="5"/>
        <v>0</v>
      </c>
      <c r="L244" s="41"/>
      <c r="M244" s="41"/>
    </row>
    <row r="245" spans="1:13" ht="15.75" hidden="1">
      <c r="A245" s="11"/>
      <c r="B245" s="55" t="s">
        <v>474</v>
      </c>
      <c r="C245" s="20" t="s">
        <v>475</v>
      </c>
      <c r="D245" s="21">
        <v>43048</v>
      </c>
      <c r="E245" s="27" t="s">
        <v>21</v>
      </c>
      <c r="F245" s="45"/>
      <c r="G245" s="16">
        <f t="shared" si="2"/>
        <v>57</v>
      </c>
      <c r="H245" s="41"/>
      <c r="I245" s="41"/>
      <c r="J245" s="41"/>
      <c r="K245" s="18">
        <f t="shared" si="5"/>
        <v>0</v>
      </c>
      <c r="L245" s="41"/>
      <c r="M245" s="41"/>
    </row>
    <row r="246" spans="1:13" ht="15.75" hidden="1">
      <c r="A246" s="11"/>
      <c r="B246" s="20" t="s">
        <v>476</v>
      </c>
      <c r="C246" s="20" t="s">
        <v>477</v>
      </c>
      <c r="D246" s="21">
        <v>43048</v>
      </c>
      <c r="E246" s="27" t="s">
        <v>25</v>
      </c>
      <c r="F246" s="45">
        <v>50</v>
      </c>
      <c r="G246" s="16">
        <f t="shared" si="2"/>
        <v>57</v>
      </c>
      <c r="H246" s="41"/>
      <c r="I246" s="41"/>
      <c r="J246" s="41"/>
      <c r="K246" s="18">
        <f t="shared" si="5"/>
        <v>0</v>
      </c>
      <c r="L246" s="41"/>
      <c r="M246" s="41"/>
    </row>
    <row r="247" spans="1:13" ht="15.75" hidden="1">
      <c r="A247" s="11"/>
      <c r="B247" s="20" t="s">
        <v>478</v>
      </c>
      <c r="C247" s="20" t="s">
        <v>479</v>
      </c>
      <c r="D247" s="21">
        <v>43048</v>
      </c>
      <c r="E247" s="27" t="s">
        <v>30</v>
      </c>
      <c r="F247" s="45">
        <v>4</v>
      </c>
      <c r="G247" s="16">
        <f t="shared" si="2"/>
        <v>57</v>
      </c>
      <c r="H247" s="41"/>
      <c r="I247" s="41"/>
      <c r="J247" s="41"/>
      <c r="K247" s="18">
        <f t="shared" si="5"/>
        <v>0</v>
      </c>
      <c r="L247" s="41"/>
      <c r="M247" s="41"/>
    </row>
    <row r="248" spans="1:13" ht="15.75" hidden="1">
      <c r="A248" s="11"/>
      <c r="B248" s="20" t="s">
        <v>480</v>
      </c>
      <c r="C248" s="20" t="s">
        <v>481</v>
      </c>
      <c r="D248" s="21">
        <v>43048</v>
      </c>
      <c r="E248" s="27" t="s">
        <v>35</v>
      </c>
      <c r="F248" s="45"/>
      <c r="G248" s="16">
        <f t="shared" si="2"/>
        <v>57</v>
      </c>
      <c r="H248" s="41"/>
      <c r="I248" s="41"/>
      <c r="J248" s="41"/>
      <c r="K248" s="18">
        <f t="shared" si="5"/>
        <v>0</v>
      </c>
      <c r="L248" s="41"/>
      <c r="M248" s="41"/>
    </row>
    <row r="249" spans="1:13" ht="15.75" hidden="1">
      <c r="A249" s="11"/>
      <c r="B249" s="20" t="s">
        <v>482</v>
      </c>
      <c r="C249" s="20" t="s">
        <v>482</v>
      </c>
      <c r="D249" s="21">
        <v>43041</v>
      </c>
      <c r="E249" s="27" t="s">
        <v>45</v>
      </c>
      <c r="F249" s="45">
        <v>1</v>
      </c>
      <c r="G249" s="16">
        <f t="shared" si="2"/>
        <v>58</v>
      </c>
      <c r="H249" s="33"/>
      <c r="I249" s="54"/>
      <c r="J249" s="33"/>
      <c r="K249" s="18">
        <f t="shared" si="5"/>
        <v>0</v>
      </c>
      <c r="L249" s="23"/>
      <c r="M249" s="23"/>
    </row>
    <row r="250" spans="1:13" ht="15.75" hidden="1">
      <c r="A250" s="11"/>
      <c r="B250" s="26" t="s">
        <v>483</v>
      </c>
      <c r="C250" s="26" t="s">
        <v>484</v>
      </c>
      <c r="D250" s="52">
        <v>43041</v>
      </c>
      <c r="E250" s="60" t="s">
        <v>21</v>
      </c>
      <c r="F250" s="26"/>
      <c r="G250" s="16">
        <f t="shared" si="2"/>
        <v>58</v>
      </c>
      <c r="H250" s="33"/>
      <c r="I250" s="54"/>
      <c r="J250" s="33"/>
      <c r="K250" s="18">
        <f t="shared" si="5"/>
        <v>0</v>
      </c>
      <c r="L250" s="54"/>
      <c r="M250" s="54"/>
    </row>
    <row r="251" spans="1:13" ht="15.75" hidden="1">
      <c r="A251" s="11"/>
      <c r="B251" s="20" t="s">
        <v>485</v>
      </c>
      <c r="C251" s="20" t="s">
        <v>486</v>
      </c>
      <c r="D251" s="21">
        <v>43041</v>
      </c>
      <c r="E251" s="27" t="s">
        <v>45</v>
      </c>
      <c r="F251" s="45">
        <v>4</v>
      </c>
      <c r="G251" s="16">
        <f t="shared" si="2"/>
        <v>58</v>
      </c>
      <c r="H251" s="33"/>
      <c r="I251" s="54"/>
      <c r="J251" s="33"/>
      <c r="K251" s="18">
        <f t="shared" si="5"/>
        <v>0</v>
      </c>
      <c r="L251" s="23"/>
      <c r="M251" s="23"/>
    </row>
    <row r="252" spans="1:13" ht="15.75" hidden="1">
      <c r="A252" s="11"/>
      <c r="B252" s="26" t="s">
        <v>487</v>
      </c>
      <c r="C252" s="26" t="s">
        <v>488</v>
      </c>
      <c r="D252" s="52">
        <v>43041</v>
      </c>
      <c r="E252" s="60" t="s">
        <v>35</v>
      </c>
      <c r="F252" s="26"/>
      <c r="G252" s="16">
        <f t="shared" si="2"/>
        <v>58</v>
      </c>
      <c r="H252" s="33"/>
      <c r="I252" s="54"/>
      <c r="J252" s="33"/>
      <c r="K252" s="18">
        <f t="shared" si="5"/>
        <v>0</v>
      </c>
      <c r="L252" s="23"/>
      <c r="M252" s="23"/>
    </row>
    <row r="253" spans="1:13" ht="15.75" hidden="1">
      <c r="A253" s="11"/>
      <c r="B253" s="20" t="s">
        <v>489</v>
      </c>
      <c r="C253" s="20" t="s">
        <v>490</v>
      </c>
      <c r="D253" s="21">
        <v>43034</v>
      </c>
      <c r="E253" s="27" t="s">
        <v>25</v>
      </c>
      <c r="F253" s="45">
        <v>50</v>
      </c>
      <c r="G253" s="16">
        <f t="shared" si="2"/>
        <v>59</v>
      </c>
      <c r="H253" s="41"/>
      <c r="I253" s="41"/>
      <c r="J253" s="41"/>
      <c r="K253" s="18">
        <f t="shared" si="5"/>
        <v>0</v>
      </c>
      <c r="L253" s="41"/>
      <c r="M253" s="41"/>
    </row>
    <row r="254" spans="1:13" ht="15.75" hidden="1">
      <c r="A254" s="11"/>
      <c r="B254" s="20" t="s">
        <v>491</v>
      </c>
      <c r="C254" s="20" t="s">
        <v>492</v>
      </c>
      <c r="D254" s="21">
        <v>43034</v>
      </c>
      <c r="E254" s="27" t="s">
        <v>35</v>
      </c>
      <c r="F254" s="45"/>
      <c r="G254" s="16">
        <f t="shared" si="2"/>
        <v>59</v>
      </c>
      <c r="H254" s="41"/>
      <c r="I254" s="41"/>
      <c r="J254" s="41"/>
      <c r="K254" s="18">
        <f t="shared" si="5"/>
        <v>0</v>
      </c>
      <c r="L254" s="41"/>
      <c r="M254" s="41"/>
    </row>
    <row r="255" spans="1:13" ht="15.75" hidden="1">
      <c r="A255" s="11"/>
      <c r="B255" s="20" t="s">
        <v>493</v>
      </c>
      <c r="C255" s="20" t="s">
        <v>494</v>
      </c>
      <c r="D255" s="21">
        <v>43034</v>
      </c>
      <c r="E255" s="27" t="s">
        <v>185</v>
      </c>
      <c r="F255" s="45"/>
      <c r="G255" s="16">
        <f t="shared" si="2"/>
        <v>59</v>
      </c>
      <c r="H255" s="41"/>
      <c r="I255" s="41"/>
      <c r="J255" s="41"/>
      <c r="K255" s="18">
        <f t="shared" si="5"/>
        <v>0</v>
      </c>
      <c r="L255" s="41"/>
      <c r="M255" s="41"/>
    </row>
    <row r="256" spans="1:13" ht="15.75" hidden="1">
      <c r="A256" s="11"/>
      <c r="B256" s="20" t="s">
        <v>495</v>
      </c>
      <c r="C256" s="20" t="s">
        <v>495</v>
      </c>
      <c r="D256" s="21">
        <v>43034</v>
      </c>
      <c r="E256" s="27" t="s">
        <v>109</v>
      </c>
      <c r="F256" s="45">
        <v>34</v>
      </c>
      <c r="G256" s="16">
        <f t="shared" si="2"/>
        <v>59</v>
      </c>
      <c r="H256" s="41"/>
      <c r="I256" s="41"/>
      <c r="J256" s="41"/>
      <c r="K256" s="18">
        <f t="shared" si="5"/>
        <v>0</v>
      </c>
      <c r="L256" s="41"/>
      <c r="M256" s="41"/>
    </row>
    <row r="257" spans="1:13" ht="15.75" hidden="1">
      <c r="A257" s="11"/>
      <c r="B257" s="26" t="s">
        <v>496</v>
      </c>
      <c r="C257" s="26" t="s">
        <v>496</v>
      </c>
      <c r="D257" s="52">
        <v>43027</v>
      </c>
      <c r="E257" s="27" t="s">
        <v>35</v>
      </c>
      <c r="F257" s="26"/>
      <c r="G257" s="16">
        <f t="shared" si="2"/>
        <v>60</v>
      </c>
      <c r="H257" s="41"/>
      <c r="I257" s="41"/>
      <c r="J257" s="41"/>
      <c r="K257" s="18">
        <f t="shared" si="5"/>
        <v>0</v>
      </c>
      <c r="L257" s="41"/>
      <c r="M257" s="41"/>
    </row>
    <row r="258" spans="1:13" ht="15.75" hidden="1">
      <c r="A258" s="11"/>
      <c r="B258" s="20" t="s">
        <v>497</v>
      </c>
      <c r="C258" s="20" t="s">
        <v>498</v>
      </c>
      <c r="D258" s="52">
        <v>43027</v>
      </c>
      <c r="E258" s="27" t="s">
        <v>16</v>
      </c>
      <c r="F258" s="45">
        <v>36</v>
      </c>
      <c r="G258" s="16">
        <f t="shared" si="2"/>
        <v>60</v>
      </c>
      <c r="H258" s="41"/>
      <c r="I258" s="41"/>
      <c r="J258" s="41"/>
      <c r="K258" s="18">
        <f t="shared" si="5"/>
        <v>0</v>
      </c>
      <c r="L258" s="41"/>
      <c r="M258" s="41"/>
    </row>
    <row r="259" spans="1:13" ht="15.75" hidden="1">
      <c r="A259" s="11"/>
      <c r="B259" s="26" t="s">
        <v>499</v>
      </c>
      <c r="C259" s="26" t="s">
        <v>500</v>
      </c>
      <c r="D259" s="52">
        <v>43027</v>
      </c>
      <c r="E259" s="27" t="s">
        <v>45</v>
      </c>
      <c r="F259" s="53">
        <v>1</v>
      </c>
      <c r="G259" s="16">
        <f t="shared" si="2"/>
        <v>60</v>
      </c>
      <c r="H259" s="41"/>
      <c r="I259" s="41"/>
      <c r="J259" s="41"/>
      <c r="K259" s="18">
        <f t="shared" si="5"/>
        <v>0</v>
      </c>
      <c r="L259" s="41"/>
      <c r="M259" s="41"/>
    </row>
    <row r="260" spans="1:13" ht="15.75" hidden="1">
      <c r="A260" s="11"/>
      <c r="B260" s="26" t="s">
        <v>501</v>
      </c>
      <c r="C260" s="26" t="s">
        <v>502</v>
      </c>
      <c r="D260" s="52">
        <v>43027</v>
      </c>
      <c r="E260" s="27" t="s">
        <v>18</v>
      </c>
      <c r="F260" s="53">
        <v>50</v>
      </c>
      <c r="G260" s="16">
        <f t="shared" si="2"/>
        <v>60</v>
      </c>
      <c r="H260" s="41"/>
      <c r="I260" s="41"/>
      <c r="J260" s="41"/>
      <c r="K260" s="18">
        <f t="shared" si="5"/>
        <v>0</v>
      </c>
      <c r="L260" s="41"/>
      <c r="M260" s="41"/>
    </row>
    <row r="261" spans="1:13" ht="15.75" hidden="1">
      <c r="A261" s="11"/>
      <c r="B261" s="26" t="s">
        <v>503</v>
      </c>
      <c r="C261" s="26" t="s">
        <v>504</v>
      </c>
      <c r="D261" s="52">
        <v>43027</v>
      </c>
      <c r="E261" s="27" t="s">
        <v>30</v>
      </c>
      <c r="F261" s="53">
        <v>22</v>
      </c>
      <c r="G261" s="16">
        <f t="shared" si="2"/>
        <v>60</v>
      </c>
      <c r="H261" s="41"/>
      <c r="I261" s="41"/>
      <c r="J261" s="41"/>
      <c r="K261" s="18">
        <f t="shared" si="5"/>
        <v>0</v>
      </c>
      <c r="L261" s="41"/>
      <c r="M261" s="41"/>
    </row>
    <row r="262" spans="1:13" ht="15.75" hidden="1">
      <c r="A262" s="11"/>
      <c r="B262" s="26" t="s">
        <v>505</v>
      </c>
      <c r="C262" s="26" t="s">
        <v>506</v>
      </c>
      <c r="D262" s="52">
        <v>43027</v>
      </c>
      <c r="E262" s="27" t="s">
        <v>30</v>
      </c>
      <c r="F262" s="53">
        <v>2</v>
      </c>
      <c r="G262" s="16">
        <f t="shared" si="2"/>
        <v>60</v>
      </c>
      <c r="H262" s="41"/>
      <c r="I262" s="41"/>
      <c r="J262" s="41"/>
      <c r="K262" s="18">
        <f t="shared" si="5"/>
        <v>0</v>
      </c>
      <c r="L262" s="41"/>
      <c r="M262" s="41"/>
    </row>
    <row r="263" spans="1:13" ht="15.75" hidden="1">
      <c r="A263" s="11"/>
      <c r="B263" s="20" t="s">
        <v>507</v>
      </c>
      <c r="C263" s="20" t="s">
        <v>508</v>
      </c>
      <c r="D263" s="21">
        <v>43020</v>
      </c>
      <c r="E263" s="27" t="s">
        <v>16</v>
      </c>
      <c r="F263" s="45">
        <v>50</v>
      </c>
      <c r="G263" s="16">
        <f t="shared" si="2"/>
        <v>61</v>
      </c>
      <c r="H263" s="41"/>
      <c r="I263" s="41"/>
      <c r="J263" s="41"/>
      <c r="K263" s="18">
        <f t="shared" si="5"/>
        <v>0</v>
      </c>
      <c r="L263" s="41"/>
      <c r="M263" s="41"/>
    </row>
    <row r="264" spans="1:13" ht="15.75" hidden="1">
      <c r="A264" s="11"/>
      <c r="B264" s="20" t="s">
        <v>509</v>
      </c>
      <c r="C264" s="20" t="s">
        <v>510</v>
      </c>
      <c r="D264" s="21">
        <v>43020</v>
      </c>
      <c r="E264" s="27" t="s">
        <v>25</v>
      </c>
      <c r="F264" s="45">
        <v>45</v>
      </c>
      <c r="G264" s="16">
        <f t="shared" si="2"/>
        <v>61</v>
      </c>
      <c r="H264" s="41"/>
      <c r="I264" s="41"/>
      <c r="J264" s="41"/>
      <c r="K264" s="18">
        <f t="shared" si="5"/>
        <v>0</v>
      </c>
      <c r="L264" s="41"/>
      <c r="M264" s="41"/>
    </row>
    <row r="265" spans="1:13" ht="15.75" hidden="1">
      <c r="A265" s="11"/>
      <c r="B265" s="20" t="s">
        <v>511</v>
      </c>
      <c r="C265" s="20" t="s">
        <v>512</v>
      </c>
      <c r="D265" s="21">
        <v>43020</v>
      </c>
      <c r="E265" s="27" t="s">
        <v>45</v>
      </c>
      <c r="F265" s="45">
        <v>2</v>
      </c>
      <c r="G265" s="16">
        <f t="shared" si="2"/>
        <v>61</v>
      </c>
      <c r="H265" s="41"/>
      <c r="I265" s="41"/>
      <c r="J265" s="41"/>
      <c r="K265" s="18">
        <f t="shared" si="5"/>
        <v>0</v>
      </c>
      <c r="L265" s="41"/>
      <c r="M265" s="41"/>
    </row>
    <row r="266" spans="1:13" ht="15.75" hidden="1">
      <c r="A266" s="11"/>
      <c r="B266" s="26" t="s">
        <v>513</v>
      </c>
      <c r="C266" s="26" t="s">
        <v>514</v>
      </c>
      <c r="D266" s="52">
        <v>43013</v>
      </c>
      <c r="E266" s="60" t="s">
        <v>18</v>
      </c>
      <c r="F266" s="53">
        <v>65</v>
      </c>
      <c r="G266" s="16">
        <f t="shared" si="2"/>
        <v>62</v>
      </c>
      <c r="H266" s="41"/>
      <c r="I266" s="41"/>
      <c r="J266" s="41"/>
      <c r="K266" s="18">
        <f t="shared" si="5"/>
        <v>0</v>
      </c>
      <c r="L266" s="41"/>
      <c r="M266" s="41"/>
    </row>
    <row r="267" spans="1:13" ht="15.75" hidden="1">
      <c r="A267" s="11"/>
      <c r="B267" s="26" t="s">
        <v>515</v>
      </c>
      <c r="C267" s="26" t="s">
        <v>515</v>
      </c>
      <c r="D267" s="52">
        <v>43013</v>
      </c>
      <c r="E267" s="60" t="s">
        <v>516</v>
      </c>
      <c r="F267" s="53">
        <v>26</v>
      </c>
      <c r="G267" s="16">
        <f t="shared" si="2"/>
        <v>62</v>
      </c>
      <c r="H267" s="41"/>
      <c r="I267" s="41"/>
      <c r="J267" s="41"/>
      <c r="K267" s="18">
        <f t="shared" si="5"/>
        <v>0</v>
      </c>
      <c r="L267" s="41"/>
      <c r="M267" s="41"/>
    </row>
    <row r="268" spans="1:13" ht="15.75" hidden="1">
      <c r="A268" s="11"/>
      <c r="B268" s="26" t="s">
        <v>517</v>
      </c>
      <c r="C268" s="26" t="s">
        <v>518</v>
      </c>
      <c r="D268" s="52">
        <v>43013</v>
      </c>
      <c r="E268" s="60" t="s">
        <v>98</v>
      </c>
      <c r="F268" s="26"/>
      <c r="G268" s="16">
        <f t="shared" si="2"/>
        <v>62</v>
      </c>
      <c r="H268" s="61"/>
      <c r="I268" s="41"/>
      <c r="J268" s="61"/>
      <c r="K268" s="18">
        <f t="shared" si="5"/>
        <v>0</v>
      </c>
      <c r="L268" s="61"/>
      <c r="M268" s="41"/>
    </row>
    <row r="269" spans="1:13" ht="15.75" hidden="1">
      <c r="A269" s="11"/>
      <c r="B269" s="20" t="s">
        <v>519</v>
      </c>
      <c r="C269" s="20" t="s">
        <v>520</v>
      </c>
      <c r="D269" s="21">
        <v>43006</v>
      </c>
      <c r="E269" s="27" t="s">
        <v>18</v>
      </c>
      <c r="F269" s="45"/>
      <c r="G269" s="16">
        <f t="shared" si="2"/>
        <v>63</v>
      </c>
      <c r="H269" s="41"/>
      <c r="I269" s="41"/>
      <c r="J269" s="41"/>
      <c r="K269" s="18">
        <f t="shared" si="5"/>
        <v>0</v>
      </c>
      <c r="L269" s="41"/>
      <c r="M269" s="41"/>
    </row>
    <row r="270" spans="1:13" ht="15.75" hidden="1">
      <c r="A270" s="11"/>
      <c r="B270" s="20" t="s">
        <v>521</v>
      </c>
      <c r="C270" s="20" t="s">
        <v>522</v>
      </c>
      <c r="D270" s="21">
        <v>43006</v>
      </c>
      <c r="E270" s="27" t="s">
        <v>21</v>
      </c>
      <c r="F270" s="45"/>
      <c r="G270" s="16">
        <f t="shared" si="2"/>
        <v>63</v>
      </c>
      <c r="H270" s="41"/>
      <c r="I270" s="41"/>
      <c r="J270" s="41"/>
      <c r="K270" s="18">
        <f t="shared" si="5"/>
        <v>0</v>
      </c>
      <c r="L270" s="41"/>
      <c r="M270" s="41"/>
    </row>
    <row r="271" spans="1:13" ht="15.75" hidden="1">
      <c r="A271" s="11"/>
      <c r="B271" s="20" t="s">
        <v>523</v>
      </c>
      <c r="C271" s="20" t="s">
        <v>524</v>
      </c>
      <c r="D271" s="21">
        <v>43006</v>
      </c>
      <c r="E271" s="27" t="s">
        <v>35</v>
      </c>
      <c r="F271" s="45"/>
      <c r="G271" s="16">
        <f t="shared" si="2"/>
        <v>63</v>
      </c>
      <c r="H271" s="41"/>
      <c r="I271" s="41"/>
      <c r="J271" s="41"/>
      <c r="K271" s="18">
        <f t="shared" si="5"/>
        <v>0</v>
      </c>
      <c r="L271" s="41"/>
      <c r="M271" s="41"/>
    </row>
    <row r="272" spans="1:13" ht="15.75" hidden="1">
      <c r="A272" s="11"/>
      <c r="B272" s="20" t="s">
        <v>525</v>
      </c>
      <c r="C272" s="20" t="s">
        <v>526</v>
      </c>
      <c r="D272" s="21">
        <v>43006</v>
      </c>
      <c r="E272" s="27" t="s">
        <v>109</v>
      </c>
      <c r="F272" s="45">
        <v>16</v>
      </c>
      <c r="G272" s="16">
        <f t="shared" si="2"/>
        <v>63</v>
      </c>
      <c r="H272" s="14"/>
      <c r="I272" s="14"/>
      <c r="J272" s="14"/>
      <c r="K272" s="18">
        <f t="shared" si="5"/>
        <v>0</v>
      </c>
      <c r="L272" s="41"/>
      <c r="M272" s="41"/>
    </row>
    <row r="273" spans="1:13" ht="15.75" hidden="1">
      <c r="A273" s="11"/>
      <c r="B273" s="26" t="s">
        <v>527</v>
      </c>
      <c r="C273" s="26" t="s">
        <v>527</v>
      </c>
      <c r="D273" s="21">
        <v>43006</v>
      </c>
      <c r="E273" s="60" t="s">
        <v>305</v>
      </c>
      <c r="F273" s="26"/>
      <c r="G273" s="16">
        <f t="shared" si="2"/>
        <v>63</v>
      </c>
      <c r="H273" s="41"/>
      <c r="I273" s="41"/>
      <c r="J273" s="41"/>
      <c r="K273" s="18">
        <f t="shared" si="5"/>
        <v>0</v>
      </c>
      <c r="L273" s="41"/>
      <c r="M273" s="41"/>
    </row>
    <row r="274" spans="1:13" ht="15.75" hidden="1">
      <c r="A274" s="11"/>
      <c r="B274" s="20" t="s">
        <v>528</v>
      </c>
      <c r="C274" s="20" t="s">
        <v>529</v>
      </c>
      <c r="D274" s="21">
        <v>42999</v>
      </c>
      <c r="E274" s="27" t="s">
        <v>18</v>
      </c>
      <c r="F274" s="45">
        <v>60</v>
      </c>
      <c r="G274" s="16">
        <f t="shared" si="2"/>
        <v>64</v>
      </c>
      <c r="H274" s="41"/>
      <c r="I274" s="41"/>
      <c r="J274" s="41"/>
      <c r="K274" s="18">
        <f t="shared" si="5"/>
        <v>0</v>
      </c>
      <c r="L274" s="41"/>
      <c r="M274" s="41"/>
    </row>
    <row r="275" spans="1:13" ht="15.75" hidden="1">
      <c r="A275" s="11"/>
      <c r="B275" s="20" t="s">
        <v>530</v>
      </c>
      <c r="C275" s="20" t="s">
        <v>530</v>
      </c>
      <c r="D275" s="21">
        <v>42999</v>
      </c>
      <c r="E275" s="27" t="s">
        <v>40</v>
      </c>
      <c r="F275" s="45"/>
      <c r="G275" s="16">
        <f t="shared" si="2"/>
        <v>64</v>
      </c>
      <c r="H275" s="41"/>
      <c r="I275" s="41"/>
      <c r="J275" s="41"/>
      <c r="K275" s="18">
        <f t="shared" si="5"/>
        <v>0</v>
      </c>
      <c r="L275" s="41"/>
      <c r="M275" s="41"/>
    </row>
    <row r="276" spans="1:13" ht="15.75" hidden="1">
      <c r="A276" s="11"/>
      <c r="B276" s="20" t="s">
        <v>531</v>
      </c>
      <c r="C276" s="20" t="s">
        <v>532</v>
      </c>
      <c r="D276" s="21">
        <v>42999</v>
      </c>
      <c r="E276" s="27" t="s">
        <v>21</v>
      </c>
      <c r="F276" s="45"/>
      <c r="G276" s="16">
        <f t="shared" si="2"/>
        <v>64</v>
      </c>
      <c r="H276" s="41"/>
      <c r="I276" s="41"/>
      <c r="J276" s="41"/>
      <c r="K276" s="18">
        <f t="shared" si="5"/>
        <v>0</v>
      </c>
      <c r="L276" s="41"/>
      <c r="M276" s="41"/>
    </row>
    <row r="277" spans="1:13" ht="15.75" hidden="1">
      <c r="A277" s="11"/>
      <c r="B277" s="20" t="s">
        <v>533</v>
      </c>
      <c r="C277" s="56" t="s">
        <v>534</v>
      </c>
      <c r="D277" s="21">
        <v>42999</v>
      </c>
      <c r="E277" s="27" t="s">
        <v>16</v>
      </c>
      <c r="F277" s="45">
        <v>26</v>
      </c>
      <c r="G277" s="16">
        <f t="shared" si="2"/>
        <v>64</v>
      </c>
      <c r="H277" s="41"/>
      <c r="I277" s="41"/>
      <c r="J277" s="41"/>
      <c r="K277" s="18">
        <f t="shared" si="5"/>
        <v>0</v>
      </c>
      <c r="L277" s="41"/>
      <c r="M277" s="41"/>
    </row>
    <row r="278" spans="1:13" ht="15.75" hidden="1">
      <c r="A278" s="11"/>
      <c r="B278" s="20" t="s">
        <v>535</v>
      </c>
      <c r="C278" s="20" t="s">
        <v>536</v>
      </c>
      <c r="D278" s="21">
        <v>42999</v>
      </c>
      <c r="E278" s="27" t="s">
        <v>30</v>
      </c>
      <c r="F278" s="45">
        <v>7</v>
      </c>
      <c r="G278" s="16">
        <f t="shared" si="2"/>
        <v>64</v>
      </c>
      <c r="H278" s="41"/>
      <c r="I278" s="41"/>
      <c r="J278" s="41"/>
      <c r="K278" s="18">
        <f t="shared" si="5"/>
        <v>0</v>
      </c>
      <c r="L278" s="41"/>
      <c r="M278" s="41"/>
    </row>
    <row r="279" spans="1:13" ht="15.75" hidden="1">
      <c r="A279" s="11"/>
      <c r="B279" s="44" t="s">
        <v>537</v>
      </c>
      <c r="C279" s="55" t="s">
        <v>537</v>
      </c>
      <c r="D279" s="21">
        <v>42999</v>
      </c>
      <c r="E279" s="27" t="s">
        <v>538</v>
      </c>
      <c r="F279" s="45">
        <v>5</v>
      </c>
      <c r="G279" s="16">
        <f t="shared" si="2"/>
        <v>64</v>
      </c>
      <c r="H279" s="41"/>
      <c r="I279" s="41"/>
      <c r="J279" s="41"/>
      <c r="K279" s="18">
        <f t="shared" si="5"/>
        <v>0</v>
      </c>
      <c r="L279" s="62"/>
      <c r="M279" s="41"/>
    </row>
    <row r="280" spans="1:13" ht="15.75" hidden="1">
      <c r="A280" s="11"/>
      <c r="B280" s="20" t="s">
        <v>539</v>
      </c>
      <c r="C280" s="20" t="s">
        <v>540</v>
      </c>
      <c r="D280" s="21">
        <v>42999</v>
      </c>
      <c r="E280" s="27" t="s">
        <v>35</v>
      </c>
      <c r="F280" s="45"/>
      <c r="G280" s="16">
        <f t="shared" si="2"/>
        <v>64</v>
      </c>
      <c r="H280" s="41"/>
      <c r="I280" s="41"/>
      <c r="J280" s="41"/>
      <c r="K280" s="18">
        <f t="shared" si="5"/>
        <v>0</v>
      </c>
      <c r="L280" s="41"/>
      <c r="M280" s="41"/>
    </row>
    <row r="281" spans="1:13" ht="15.75" hidden="1">
      <c r="A281" s="11"/>
      <c r="B281" s="20" t="s">
        <v>541</v>
      </c>
      <c r="C281" s="20" t="s">
        <v>542</v>
      </c>
      <c r="D281" s="21">
        <v>42992</v>
      </c>
      <c r="E281" s="27" t="s">
        <v>45</v>
      </c>
      <c r="F281" s="45">
        <v>1</v>
      </c>
      <c r="G281" s="16">
        <f t="shared" si="2"/>
        <v>65</v>
      </c>
      <c r="H281" s="41"/>
      <c r="I281" s="41"/>
      <c r="J281" s="41"/>
      <c r="K281" s="18">
        <f t="shared" si="5"/>
        <v>0</v>
      </c>
      <c r="L281" s="41"/>
      <c r="M281" s="41"/>
    </row>
    <row r="282" spans="1:13" ht="15.75" hidden="1">
      <c r="A282" s="11"/>
      <c r="B282" s="20" t="s">
        <v>543</v>
      </c>
      <c r="C282" s="20" t="s">
        <v>543</v>
      </c>
      <c r="D282" s="21">
        <v>42992</v>
      </c>
      <c r="E282" s="27" t="s">
        <v>544</v>
      </c>
      <c r="F282" s="45"/>
      <c r="G282" s="16">
        <f t="shared" si="2"/>
        <v>65</v>
      </c>
      <c r="H282" s="41"/>
      <c r="I282" s="41"/>
      <c r="J282" s="41"/>
      <c r="K282" s="18">
        <f t="shared" si="5"/>
        <v>0</v>
      </c>
      <c r="L282" s="41"/>
      <c r="M282" s="41"/>
    </row>
    <row r="283" spans="1:13" ht="15.75" hidden="1">
      <c r="A283" s="11"/>
      <c r="B283" s="26" t="s">
        <v>545</v>
      </c>
      <c r="C283" s="26" t="s">
        <v>546</v>
      </c>
      <c r="D283" s="52">
        <v>42992</v>
      </c>
      <c r="E283" s="60" t="s">
        <v>30</v>
      </c>
      <c r="F283" s="53">
        <v>4</v>
      </c>
      <c r="G283" s="16">
        <f t="shared" si="2"/>
        <v>65</v>
      </c>
      <c r="H283" s="41"/>
      <c r="I283" s="41"/>
      <c r="J283" s="41"/>
      <c r="K283" s="18">
        <f t="shared" si="5"/>
        <v>0</v>
      </c>
      <c r="L283" s="41"/>
      <c r="M283" s="41"/>
    </row>
    <row r="284" spans="1:13" ht="15.75" hidden="1">
      <c r="A284" s="11"/>
      <c r="B284" s="20" t="s">
        <v>547</v>
      </c>
      <c r="C284" s="20" t="s">
        <v>548</v>
      </c>
      <c r="D284" s="21">
        <v>42992</v>
      </c>
      <c r="E284" s="27" t="s">
        <v>25</v>
      </c>
      <c r="F284" s="45">
        <v>40</v>
      </c>
      <c r="G284" s="16">
        <f t="shared" si="2"/>
        <v>65</v>
      </c>
      <c r="H284" s="41"/>
      <c r="I284" s="41"/>
      <c r="J284" s="41"/>
      <c r="K284" s="18">
        <f t="shared" si="5"/>
        <v>0</v>
      </c>
      <c r="L284" s="41"/>
      <c r="M284" s="41"/>
    </row>
    <row r="285" spans="1:13" ht="15.75" hidden="1">
      <c r="A285" s="11"/>
      <c r="B285" s="20" t="s">
        <v>549</v>
      </c>
      <c r="C285" s="20" t="s">
        <v>550</v>
      </c>
      <c r="D285" s="21">
        <v>42992</v>
      </c>
      <c r="E285" s="27" t="s">
        <v>30</v>
      </c>
      <c r="F285" s="45">
        <v>3</v>
      </c>
      <c r="G285" s="16">
        <f t="shared" si="2"/>
        <v>65</v>
      </c>
      <c r="H285" s="41"/>
      <c r="I285" s="41"/>
      <c r="J285" s="41"/>
      <c r="K285" s="18">
        <f t="shared" si="5"/>
        <v>0</v>
      </c>
      <c r="L285" s="41"/>
      <c r="M285" s="41"/>
    </row>
    <row r="286" spans="1:13" ht="15.75" hidden="1">
      <c r="A286" s="11"/>
      <c r="B286" s="26" t="s">
        <v>551</v>
      </c>
      <c r="C286" s="26" t="s">
        <v>552</v>
      </c>
      <c r="D286" s="52">
        <v>42985</v>
      </c>
      <c r="E286" s="60" t="s">
        <v>25</v>
      </c>
      <c r="F286" s="53">
        <v>40</v>
      </c>
      <c r="G286" s="16">
        <f t="shared" si="2"/>
        <v>66</v>
      </c>
      <c r="H286" s="41"/>
      <c r="I286" s="41"/>
      <c r="J286" s="41"/>
      <c r="K286" s="18">
        <f t="shared" si="5"/>
        <v>0</v>
      </c>
      <c r="L286" s="41"/>
      <c r="M286" s="41"/>
    </row>
    <row r="287" spans="1:13" ht="15.75" hidden="1">
      <c r="A287" s="11"/>
      <c r="B287" s="26" t="s">
        <v>553</v>
      </c>
      <c r="C287" s="26" t="s">
        <v>554</v>
      </c>
      <c r="D287" s="52">
        <v>42985</v>
      </c>
      <c r="E287" s="60" t="s">
        <v>18</v>
      </c>
      <c r="F287" s="53">
        <v>53</v>
      </c>
      <c r="G287" s="16">
        <f t="shared" si="2"/>
        <v>66</v>
      </c>
      <c r="H287" s="41"/>
      <c r="I287" s="41"/>
      <c r="J287" s="41"/>
      <c r="K287" s="18">
        <f t="shared" si="5"/>
        <v>0</v>
      </c>
      <c r="L287" s="41"/>
      <c r="M287" s="41"/>
    </row>
    <row r="288" spans="1:13" ht="15.75" hidden="1">
      <c r="A288" s="11"/>
      <c r="B288" s="26" t="s">
        <v>555</v>
      </c>
      <c r="C288" s="26" t="s">
        <v>556</v>
      </c>
      <c r="D288" s="52">
        <v>42985</v>
      </c>
      <c r="E288" s="60" t="s">
        <v>45</v>
      </c>
      <c r="F288" s="53">
        <v>1</v>
      </c>
      <c r="G288" s="16">
        <f t="shared" si="2"/>
        <v>66</v>
      </c>
      <c r="H288" s="41"/>
      <c r="I288" s="41"/>
      <c r="J288" s="41"/>
      <c r="K288" s="18">
        <f t="shared" si="5"/>
        <v>0</v>
      </c>
      <c r="L288" s="41"/>
      <c r="M288" s="41"/>
    </row>
    <row r="289" spans="1:13" ht="15.75" hidden="1">
      <c r="A289" s="11"/>
      <c r="B289" s="26" t="s">
        <v>557</v>
      </c>
      <c r="C289" s="26" t="s">
        <v>558</v>
      </c>
      <c r="D289" s="52">
        <v>42985</v>
      </c>
      <c r="E289" s="60" t="s">
        <v>16</v>
      </c>
      <c r="F289" s="53">
        <v>33</v>
      </c>
      <c r="G289" s="16">
        <f t="shared" si="2"/>
        <v>66</v>
      </c>
      <c r="H289" s="41"/>
      <c r="I289" s="41"/>
      <c r="J289" s="41"/>
      <c r="K289" s="18">
        <f t="shared" si="5"/>
        <v>0</v>
      </c>
      <c r="L289" s="41"/>
      <c r="M289" s="41"/>
    </row>
    <row r="290" spans="1:13" ht="15.75" hidden="1">
      <c r="A290" s="11"/>
      <c r="B290" s="26" t="s">
        <v>559</v>
      </c>
      <c r="C290" s="26" t="s">
        <v>560</v>
      </c>
      <c r="D290" s="52">
        <v>42985</v>
      </c>
      <c r="E290" s="60" t="s">
        <v>35</v>
      </c>
      <c r="F290" s="26"/>
      <c r="G290" s="16">
        <f t="shared" si="2"/>
        <v>66</v>
      </c>
      <c r="H290" s="41"/>
      <c r="I290" s="41"/>
      <c r="J290" s="41"/>
      <c r="K290" s="18">
        <f t="shared" si="5"/>
        <v>0</v>
      </c>
      <c r="L290" s="41"/>
      <c r="M290" s="41"/>
    </row>
    <row r="291" spans="1:13" ht="15.75" hidden="1">
      <c r="A291" s="11"/>
      <c r="B291" s="26" t="s">
        <v>561</v>
      </c>
      <c r="C291" s="26" t="s">
        <v>562</v>
      </c>
      <c r="D291" s="52">
        <v>42978</v>
      </c>
      <c r="E291" s="26" t="s">
        <v>16</v>
      </c>
      <c r="F291" s="53">
        <v>52</v>
      </c>
      <c r="G291" s="16">
        <f t="shared" si="2"/>
        <v>67</v>
      </c>
      <c r="H291" s="41"/>
      <c r="I291" s="41"/>
      <c r="J291" s="41"/>
      <c r="K291" s="18">
        <f t="shared" si="5"/>
        <v>0</v>
      </c>
      <c r="L291" s="23"/>
      <c r="M291" s="23"/>
    </row>
    <row r="292" spans="1:13" ht="15.75" hidden="1">
      <c r="A292" s="11"/>
      <c r="B292" s="26" t="s">
        <v>563</v>
      </c>
      <c r="C292" s="26" t="s">
        <v>563</v>
      </c>
      <c r="D292" s="52">
        <v>42978</v>
      </c>
      <c r="E292" s="60" t="s">
        <v>21</v>
      </c>
      <c r="F292" s="26"/>
      <c r="G292" s="16">
        <f t="shared" si="2"/>
        <v>67</v>
      </c>
      <c r="H292" s="41"/>
      <c r="I292" s="41"/>
      <c r="J292" s="41"/>
      <c r="K292" s="18">
        <f t="shared" si="5"/>
        <v>0</v>
      </c>
      <c r="L292" s="23"/>
      <c r="M292" s="23"/>
    </row>
    <row r="293" spans="1:13" ht="15.75" hidden="1">
      <c r="A293" s="11"/>
      <c r="B293" s="26" t="s">
        <v>564</v>
      </c>
      <c r="C293" s="26" t="s">
        <v>565</v>
      </c>
      <c r="D293" s="52">
        <v>42971</v>
      </c>
      <c r="E293" s="26" t="s">
        <v>25</v>
      </c>
      <c r="F293" s="53">
        <v>46</v>
      </c>
      <c r="G293" s="16">
        <f t="shared" si="2"/>
        <v>68</v>
      </c>
      <c r="H293" s="41"/>
      <c r="I293" s="41"/>
      <c r="J293" s="41"/>
      <c r="K293" s="18">
        <f t="shared" si="5"/>
        <v>0</v>
      </c>
      <c r="L293" s="23"/>
      <c r="M293" s="23"/>
    </row>
    <row r="294" spans="1:13" ht="15.75" hidden="1">
      <c r="A294" s="11"/>
      <c r="B294" s="26" t="s">
        <v>566</v>
      </c>
      <c r="C294" s="26" t="s">
        <v>567</v>
      </c>
      <c r="D294" s="52">
        <v>42971</v>
      </c>
      <c r="E294" s="26" t="s">
        <v>18</v>
      </c>
      <c r="F294" s="53">
        <v>31</v>
      </c>
      <c r="G294" s="16">
        <f t="shared" si="2"/>
        <v>68</v>
      </c>
      <c r="H294" s="41"/>
      <c r="I294" s="41"/>
      <c r="J294" s="41"/>
      <c r="K294" s="18">
        <f t="shared" si="5"/>
        <v>0</v>
      </c>
      <c r="L294" s="23"/>
      <c r="M294" s="23"/>
    </row>
    <row r="295" spans="1:13" ht="15.75" hidden="1">
      <c r="A295" s="11"/>
      <c r="B295" s="26" t="s">
        <v>568</v>
      </c>
      <c r="C295" s="26" t="s">
        <v>569</v>
      </c>
      <c r="D295" s="52">
        <v>42971</v>
      </c>
      <c r="E295" s="26" t="s">
        <v>35</v>
      </c>
      <c r="F295" s="53"/>
      <c r="G295" s="16">
        <f t="shared" si="2"/>
        <v>68</v>
      </c>
      <c r="H295" s="41"/>
      <c r="I295" s="41"/>
      <c r="J295" s="41"/>
      <c r="K295" s="18">
        <f t="shared" si="5"/>
        <v>0</v>
      </c>
      <c r="L295" s="23"/>
      <c r="M295" s="23"/>
    </row>
    <row r="296" spans="1:13" ht="15.75" hidden="1">
      <c r="A296" s="11"/>
      <c r="B296" s="26" t="s">
        <v>570</v>
      </c>
      <c r="C296" s="26" t="s">
        <v>571</v>
      </c>
      <c r="D296" s="52">
        <v>42971</v>
      </c>
      <c r="E296" s="26" t="s">
        <v>35</v>
      </c>
      <c r="F296" s="26"/>
      <c r="G296" s="16">
        <f t="shared" si="2"/>
        <v>68</v>
      </c>
      <c r="H296" s="41"/>
      <c r="I296" s="41"/>
      <c r="J296" s="41"/>
      <c r="K296" s="18">
        <f t="shared" si="5"/>
        <v>0</v>
      </c>
      <c r="L296" s="41"/>
      <c r="M296" s="54"/>
    </row>
    <row r="297" spans="1:13" ht="15.75" hidden="1">
      <c r="A297" s="11"/>
      <c r="B297" s="26" t="s">
        <v>572</v>
      </c>
      <c r="C297" s="26" t="s">
        <v>573</v>
      </c>
      <c r="D297" s="52">
        <v>42964</v>
      </c>
      <c r="E297" s="26" t="s">
        <v>25</v>
      </c>
      <c r="F297" s="53">
        <v>16</v>
      </c>
      <c r="G297" s="16">
        <f t="shared" si="2"/>
        <v>69</v>
      </c>
      <c r="H297" s="41"/>
      <c r="I297" s="41"/>
      <c r="J297" s="41"/>
      <c r="K297" s="18">
        <f t="shared" si="5"/>
        <v>0</v>
      </c>
      <c r="L297" s="41"/>
      <c r="M297" s="41"/>
    </row>
    <row r="298" spans="1:13" ht="15.75" hidden="1">
      <c r="A298" s="11"/>
      <c r="B298" s="26" t="s">
        <v>574</v>
      </c>
      <c r="C298" s="26" t="s">
        <v>575</v>
      </c>
      <c r="D298" s="52">
        <v>42964</v>
      </c>
      <c r="E298" s="26" t="s">
        <v>18</v>
      </c>
      <c r="F298" s="53">
        <v>45</v>
      </c>
      <c r="G298" s="16">
        <f t="shared" si="2"/>
        <v>69</v>
      </c>
      <c r="H298" s="41"/>
      <c r="I298" s="41"/>
      <c r="J298" s="41"/>
      <c r="K298" s="18">
        <f t="shared" si="5"/>
        <v>0</v>
      </c>
      <c r="L298" s="41"/>
      <c r="M298" s="41"/>
    </row>
    <row r="299" spans="1:13" ht="15.75" hidden="1">
      <c r="A299" s="11"/>
      <c r="B299" s="26" t="s">
        <v>576</v>
      </c>
      <c r="C299" s="26" t="s">
        <v>577</v>
      </c>
      <c r="D299" s="52">
        <v>42964</v>
      </c>
      <c r="E299" s="26" t="s">
        <v>30</v>
      </c>
      <c r="F299" s="53">
        <v>1</v>
      </c>
      <c r="G299" s="16">
        <f t="shared" si="2"/>
        <v>69</v>
      </c>
      <c r="H299" s="41"/>
      <c r="I299" s="41"/>
      <c r="J299" s="41"/>
      <c r="K299" s="18">
        <f t="shared" si="5"/>
        <v>0</v>
      </c>
      <c r="L299" s="41"/>
      <c r="M299" s="41"/>
    </row>
    <row r="300" spans="1:13" ht="15.75" hidden="1">
      <c r="A300" s="11"/>
      <c r="B300" s="26" t="s">
        <v>578</v>
      </c>
      <c r="C300" s="26" t="s">
        <v>578</v>
      </c>
      <c r="D300" s="52">
        <v>42964</v>
      </c>
      <c r="E300" s="26" t="s">
        <v>298</v>
      </c>
      <c r="F300" s="26"/>
      <c r="G300" s="16">
        <f t="shared" si="2"/>
        <v>69</v>
      </c>
      <c r="H300" s="41"/>
      <c r="I300" s="41"/>
      <c r="J300" s="41"/>
      <c r="K300" s="18">
        <f t="shared" si="5"/>
        <v>0</v>
      </c>
      <c r="L300" s="41"/>
      <c r="M300" s="54"/>
    </row>
    <row r="301" spans="1:13" ht="15.75" hidden="1">
      <c r="A301" s="11"/>
      <c r="B301" s="26" t="s">
        <v>579</v>
      </c>
      <c r="C301" s="26" t="s">
        <v>579</v>
      </c>
      <c r="D301" s="52">
        <v>42964</v>
      </c>
      <c r="E301" s="26" t="s">
        <v>40</v>
      </c>
      <c r="F301" s="26"/>
      <c r="G301" s="16">
        <f t="shared" si="2"/>
        <v>69</v>
      </c>
      <c r="H301" s="41"/>
      <c r="I301" s="41"/>
      <c r="J301" s="41"/>
      <c r="K301" s="18">
        <f t="shared" si="5"/>
        <v>0</v>
      </c>
      <c r="L301" s="41"/>
      <c r="M301" s="41"/>
    </row>
    <row r="302" spans="1:13" ht="15.75" hidden="1">
      <c r="A302" s="11"/>
      <c r="B302" s="26" t="s">
        <v>580</v>
      </c>
      <c r="C302" s="26" t="s">
        <v>581</v>
      </c>
      <c r="D302" s="52">
        <v>42964</v>
      </c>
      <c r="E302" s="26" t="s">
        <v>35</v>
      </c>
      <c r="F302" s="26"/>
      <c r="G302" s="16">
        <f t="shared" si="2"/>
        <v>69</v>
      </c>
      <c r="H302" s="41"/>
      <c r="I302" s="54"/>
      <c r="J302" s="41"/>
      <c r="K302" s="18">
        <f t="shared" si="5"/>
        <v>0</v>
      </c>
      <c r="L302" s="41"/>
      <c r="M302" s="41"/>
    </row>
    <row r="303" spans="1:13" ht="15.75" hidden="1">
      <c r="A303" s="11"/>
      <c r="B303" s="26" t="s">
        <v>582</v>
      </c>
      <c r="C303" s="26" t="s">
        <v>583</v>
      </c>
      <c r="D303" s="52">
        <v>42957</v>
      </c>
      <c r="E303" s="26" t="s">
        <v>18</v>
      </c>
      <c r="F303" s="53">
        <v>75</v>
      </c>
      <c r="G303" s="16">
        <f t="shared" si="2"/>
        <v>70</v>
      </c>
      <c r="H303" s="41"/>
      <c r="I303" s="41"/>
      <c r="J303" s="41"/>
      <c r="K303" s="18">
        <f t="shared" si="5"/>
        <v>0</v>
      </c>
      <c r="L303" s="41"/>
      <c r="M303" s="41"/>
    </row>
    <row r="304" spans="1:13" ht="15.75" hidden="1">
      <c r="A304" s="11"/>
      <c r="B304" s="26" t="s">
        <v>584</v>
      </c>
      <c r="C304" s="26" t="s">
        <v>584</v>
      </c>
      <c r="D304" s="52">
        <v>42962</v>
      </c>
      <c r="E304" s="26" t="s">
        <v>18</v>
      </c>
      <c r="F304" s="53">
        <v>78</v>
      </c>
      <c r="G304" s="16">
        <f t="shared" si="2"/>
        <v>70</v>
      </c>
      <c r="H304" s="14"/>
      <c r="I304" s="41"/>
      <c r="J304" s="14"/>
      <c r="K304" s="18">
        <f t="shared" si="5"/>
        <v>0</v>
      </c>
      <c r="L304" s="14"/>
      <c r="M304" s="41"/>
    </row>
    <row r="305" spans="1:13" ht="15.75" hidden="1">
      <c r="A305" s="11"/>
      <c r="B305" s="26" t="s">
        <v>585</v>
      </c>
      <c r="C305" s="26" t="s">
        <v>586</v>
      </c>
      <c r="D305" s="52">
        <v>42957</v>
      </c>
      <c r="E305" s="26" t="s">
        <v>45</v>
      </c>
      <c r="F305" s="53">
        <v>1</v>
      </c>
      <c r="G305" s="16">
        <f t="shared" si="2"/>
        <v>70</v>
      </c>
      <c r="H305" s="41"/>
      <c r="I305" s="41"/>
      <c r="J305" s="41"/>
      <c r="K305" s="18">
        <f t="shared" si="5"/>
        <v>0</v>
      </c>
      <c r="L305" s="41"/>
      <c r="M305" s="41"/>
    </row>
    <row r="306" spans="1:13" ht="15.75" hidden="1">
      <c r="A306" s="11"/>
      <c r="B306" s="26" t="s">
        <v>587</v>
      </c>
      <c r="C306" s="26" t="s">
        <v>588</v>
      </c>
      <c r="D306" s="52">
        <v>42957</v>
      </c>
      <c r="E306" s="26" t="s">
        <v>18</v>
      </c>
      <c r="F306" s="53">
        <v>46</v>
      </c>
      <c r="G306" s="16">
        <f t="shared" si="2"/>
        <v>70</v>
      </c>
      <c r="H306" s="41"/>
      <c r="I306" s="41"/>
      <c r="J306" s="41"/>
      <c r="K306" s="18">
        <f t="shared" si="5"/>
        <v>0</v>
      </c>
      <c r="L306" s="41"/>
      <c r="M306" s="41"/>
    </row>
    <row r="307" spans="1:13" ht="15.75" hidden="1">
      <c r="A307" s="11"/>
      <c r="B307" s="26" t="s">
        <v>589</v>
      </c>
      <c r="C307" s="26" t="s">
        <v>590</v>
      </c>
      <c r="D307" s="52">
        <v>42957</v>
      </c>
      <c r="E307" s="60" t="s">
        <v>35</v>
      </c>
      <c r="F307" s="26"/>
      <c r="G307" s="16">
        <f t="shared" si="2"/>
        <v>70</v>
      </c>
      <c r="H307" s="41"/>
      <c r="I307" s="41"/>
      <c r="J307" s="41"/>
      <c r="K307" s="18">
        <f t="shared" si="5"/>
        <v>0</v>
      </c>
      <c r="L307" s="41"/>
      <c r="M307" s="41"/>
    </row>
    <row r="308" spans="1:13" ht="15.75" hidden="1">
      <c r="A308" s="11"/>
      <c r="B308" s="26" t="s">
        <v>591</v>
      </c>
      <c r="C308" s="26" t="s">
        <v>592</v>
      </c>
      <c r="D308" s="52">
        <v>42950</v>
      </c>
      <c r="E308" s="26" t="s">
        <v>21</v>
      </c>
      <c r="F308" s="26"/>
      <c r="G308" s="16">
        <f t="shared" si="2"/>
        <v>71</v>
      </c>
      <c r="H308" s="33"/>
      <c r="I308" s="54"/>
      <c r="J308" s="33"/>
      <c r="K308" s="18">
        <f t="shared" si="5"/>
        <v>0</v>
      </c>
      <c r="L308" s="23"/>
      <c r="M308" s="23"/>
    </row>
    <row r="309" spans="1:13" ht="15.75" hidden="1">
      <c r="A309" s="11"/>
      <c r="B309" s="26" t="s">
        <v>593</v>
      </c>
      <c r="C309" s="26" t="s">
        <v>594</v>
      </c>
      <c r="D309" s="52">
        <v>42950</v>
      </c>
      <c r="E309" s="26" t="s">
        <v>18</v>
      </c>
      <c r="F309" s="53">
        <v>65</v>
      </c>
      <c r="G309" s="16">
        <f t="shared" si="2"/>
        <v>71</v>
      </c>
      <c r="H309" s="33"/>
      <c r="I309" s="54"/>
      <c r="J309" s="33"/>
      <c r="K309" s="18">
        <f t="shared" si="5"/>
        <v>0</v>
      </c>
      <c r="L309" s="23"/>
      <c r="M309" s="23"/>
    </row>
    <row r="310" spans="1:13" ht="15.75" hidden="1">
      <c r="A310" s="11"/>
      <c r="B310" s="26" t="s">
        <v>595</v>
      </c>
      <c r="C310" s="26" t="s">
        <v>596</v>
      </c>
      <c r="D310" s="52">
        <v>42950</v>
      </c>
      <c r="E310" s="26" t="s">
        <v>98</v>
      </c>
      <c r="F310" s="45"/>
      <c r="G310" s="16">
        <f t="shared" si="2"/>
        <v>71</v>
      </c>
      <c r="H310" s="41"/>
      <c r="I310" s="41"/>
      <c r="J310" s="41"/>
      <c r="K310" s="18">
        <f t="shared" si="5"/>
        <v>0</v>
      </c>
      <c r="L310" s="41"/>
      <c r="M310" s="41"/>
    </row>
    <row r="311" spans="1:13" ht="15.75" hidden="1">
      <c r="A311" s="11"/>
      <c r="B311" s="20" t="s">
        <v>597</v>
      </c>
      <c r="C311" s="20" t="s">
        <v>598</v>
      </c>
      <c r="D311" s="21">
        <v>42943</v>
      </c>
      <c r="E311" s="27" t="s">
        <v>45</v>
      </c>
      <c r="F311" s="45">
        <v>1</v>
      </c>
      <c r="G311" s="16">
        <f t="shared" si="2"/>
        <v>72</v>
      </c>
      <c r="H311" s="33"/>
      <c r="I311" s="54"/>
      <c r="J311" s="33"/>
      <c r="K311" s="18">
        <f t="shared" si="5"/>
        <v>0</v>
      </c>
      <c r="L311" s="23"/>
      <c r="M311" s="23"/>
    </row>
    <row r="312" spans="1:13" ht="15.75" hidden="1">
      <c r="A312" s="11"/>
      <c r="B312" s="20" t="s">
        <v>599</v>
      </c>
      <c r="C312" s="20" t="s">
        <v>600</v>
      </c>
      <c r="D312" s="21">
        <v>42943</v>
      </c>
      <c r="E312" s="27" t="s">
        <v>25</v>
      </c>
      <c r="F312" s="45">
        <v>40</v>
      </c>
      <c r="G312" s="16">
        <f t="shared" si="2"/>
        <v>72</v>
      </c>
      <c r="H312" s="33"/>
      <c r="I312" s="54"/>
      <c r="J312" s="33"/>
      <c r="K312" s="18">
        <f t="shared" si="5"/>
        <v>0</v>
      </c>
      <c r="L312" s="23"/>
      <c r="M312" s="23"/>
    </row>
    <row r="313" spans="1:13" ht="15.75" hidden="1">
      <c r="A313" s="11"/>
      <c r="B313" s="20" t="s">
        <v>601</v>
      </c>
      <c r="C313" s="20" t="s">
        <v>602</v>
      </c>
      <c r="D313" s="21">
        <v>42943</v>
      </c>
      <c r="E313" s="27" t="s">
        <v>109</v>
      </c>
      <c r="F313" s="45">
        <v>13</v>
      </c>
      <c r="G313" s="16">
        <f t="shared" si="2"/>
        <v>72</v>
      </c>
      <c r="H313" s="41"/>
      <c r="I313" s="41"/>
      <c r="J313" s="41"/>
      <c r="K313" s="18">
        <f t="shared" si="5"/>
        <v>0</v>
      </c>
      <c r="L313" s="23"/>
      <c r="M313" s="23"/>
    </row>
    <row r="314" spans="1:13" ht="15.75" hidden="1">
      <c r="A314" s="11"/>
      <c r="B314" s="20" t="s">
        <v>603</v>
      </c>
      <c r="C314" s="20" t="s">
        <v>604</v>
      </c>
      <c r="D314" s="21">
        <v>42936</v>
      </c>
      <c r="E314" s="27" t="s">
        <v>45</v>
      </c>
      <c r="F314" s="45">
        <v>1</v>
      </c>
      <c r="G314" s="16">
        <f t="shared" si="2"/>
        <v>73</v>
      </c>
      <c r="H314" s="41"/>
      <c r="I314" s="41"/>
      <c r="J314" s="41"/>
      <c r="K314" s="18">
        <f t="shared" si="5"/>
        <v>0</v>
      </c>
      <c r="L314" s="41"/>
      <c r="M314" s="41"/>
    </row>
    <row r="315" spans="1:13" ht="15.75" hidden="1">
      <c r="A315" s="11"/>
      <c r="B315" s="20" t="s">
        <v>605</v>
      </c>
      <c r="C315" s="20" t="s">
        <v>605</v>
      </c>
      <c r="D315" s="21">
        <v>42936</v>
      </c>
      <c r="E315" s="27" t="s">
        <v>18</v>
      </c>
      <c r="F315" s="45">
        <v>48</v>
      </c>
      <c r="G315" s="16">
        <f t="shared" si="2"/>
        <v>73</v>
      </c>
      <c r="H315" s="41"/>
      <c r="I315" s="41"/>
      <c r="J315" s="41"/>
      <c r="K315" s="18">
        <f t="shared" si="5"/>
        <v>0</v>
      </c>
      <c r="L315" s="41"/>
      <c r="M315" s="41"/>
    </row>
    <row r="316" spans="1:13" ht="15.75" hidden="1">
      <c r="A316" s="11"/>
      <c r="B316" s="20" t="s">
        <v>606</v>
      </c>
      <c r="C316" s="20" t="s">
        <v>607</v>
      </c>
      <c r="D316" s="21">
        <v>42929</v>
      </c>
      <c r="E316" s="27" t="s">
        <v>30</v>
      </c>
      <c r="F316" s="45">
        <v>11</v>
      </c>
      <c r="G316" s="16">
        <f t="shared" si="2"/>
        <v>74</v>
      </c>
      <c r="H316" s="41"/>
      <c r="I316" s="41"/>
      <c r="J316" s="41"/>
      <c r="K316" s="18">
        <f t="shared" si="5"/>
        <v>0</v>
      </c>
      <c r="L316" s="41"/>
      <c r="M316" s="41"/>
    </row>
    <row r="317" spans="1:13" ht="15.75" hidden="1">
      <c r="A317" s="11"/>
      <c r="B317" s="20" t="s">
        <v>608</v>
      </c>
      <c r="C317" s="20" t="s">
        <v>608</v>
      </c>
      <c r="D317" s="21">
        <v>42929</v>
      </c>
      <c r="E317" s="27" t="s">
        <v>16</v>
      </c>
      <c r="F317" s="45">
        <v>53</v>
      </c>
      <c r="G317" s="16">
        <f t="shared" si="2"/>
        <v>74</v>
      </c>
      <c r="H317" s="41"/>
      <c r="I317" s="41"/>
      <c r="J317" s="41"/>
      <c r="K317" s="18">
        <f t="shared" si="5"/>
        <v>0</v>
      </c>
      <c r="L317" s="41"/>
      <c r="M317" s="41"/>
    </row>
    <row r="318" spans="1:13" ht="15.75" hidden="1">
      <c r="A318" s="11"/>
      <c r="B318" s="20" t="s">
        <v>609</v>
      </c>
      <c r="C318" s="20" t="s">
        <v>610</v>
      </c>
      <c r="D318" s="21">
        <v>42929</v>
      </c>
      <c r="E318" s="27" t="s">
        <v>18</v>
      </c>
      <c r="F318" s="45">
        <v>68</v>
      </c>
      <c r="G318" s="16">
        <f t="shared" si="2"/>
        <v>74</v>
      </c>
      <c r="H318" s="41"/>
      <c r="I318" s="41"/>
      <c r="J318" s="41"/>
      <c r="K318" s="18">
        <f t="shared" si="5"/>
        <v>0</v>
      </c>
      <c r="L318" s="41"/>
      <c r="M318" s="41"/>
    </row>
    <row r="319" spans="1:13" ht="15.75" hidden="1">
      <c r="A319" s="11"/>
      <c r="B319" s="20" t="s">
        <v>611</v>
      </c>
      <c r="C319" s="20" t="s">
        <v>612</v>
      </c>
      <c r="D319" s="21">
        <v>42922</v>
      </c>
      <c r="E319" s="27" t="s">
        <v>18</v>
      </c>
      <c r="F319" s="45">
        <v>71</v>
      </c>
      <c r="G319" s="16">
        <f t="shared" si="2"/>
        <v>75</v>
      </c>
      <c r="H319" s="41"/>
      <c r="I319" s="41"/>
      <c r="J319" s="41"/>
      <c r="K319" s="18">
        <f t="shared" si="5"/>
        <v>0</v>
      </c>
      <c r="L319" s="41"/>
      <c r="M319" s="41"/>
    </row>
    <row r="320" spans="1:13" ht="15.75" hidden="1">
      <c r="A320" s="11"/>
      <c r="B320" s="20" t="s">
        <v>613</v>
      </c>
      <c r="C320" s="20" t="s">
        <v>614</v>
      </c>
      <c r="D320" s="21">
        <v>42922</v>
      </c>
      <c r="E320" s="27" t="s">
        <v>25</v>
      </c>
      <c r="F320" s="45">
        <v>38</v>
      </c>
      <c r="G320" s="16">
        <f t="shared" si="2"/>
        <v>75</v>
      </c>
      <c r="H320" s="41"/>
      <c r="I320" s="54"/>
      <c r="J320" s="41"/>
      <c r="K320" s="18">
        <f t="shared" si="5"/>
        <v>0</v>
      </c>
      <c r="L320" s="41"/>
      <c r="M320" s="54"/>
    </row>
    <row r="321" spans="1:13" ht="15.75" hidden="1">
      <c r="A321" s="11"/>
      <c r="B321" s="20" t="s">
        <v>615</v>
      </c>
      <c r="C321" s="20" t="s">
        <v>616</v>
      </c>
      <c r="D321" s="21">
        <v>42915</v>
      </c>
      <c r="E321" s="27" t="s">
        <v>16</v>
      </c>
      <c r="F321" s="45">
        <v>45</v>
      </c>
      <c r="G321" s="16">
        <f t="shared" si="2"/>
        <v>76</v>
      </c>
      <c r="H321" s="41"/>
      <c r="I321" s="41"/>
      <c r="J321" s="41"/>
      <c r="K321" s="18">
        <f t="shared" si="5"/>
        <v>0</v>
      </c>
      <c r="L321" s="41"/>
      <c r="M321" s="41"/>
    </row>
    <row r="322" spans="1:13" ht="15.75" hidden="1">
      <c r="A322" s="11"/>
      <c r="B322" s="20" t="s">
        <v>617</v>
      </c>
      <c r="C322" s="20" t="s">
        <v>618</v>
      </c>
      <c r="D322" s="21">
        <v>42915</v>
      </c>
      <c r="E322" s="27" t="s">
        <v>30</v>
      </c>
      <c r="F322" s="45">
        <v>4</v>
      </c>
      <c r="G322" s="16">
        <f t="shared" si="2"/>
        <v>76</v>
      </c>
      <c r="H322" s="41"/>
      <c r="I322" s="41"/>
      <c r="J322" s="41"/>
      <c r="K322" s="18">
        <f t="shared" si="5"/>
        <v>0</v>
      </c>
      <c r="L322" s="41"/>
      <c r="M322" s="41"/>
    </row>
    <row r="323" spans="1:13" ht="15.75" hidden="1">
      <c r="A323" s="11"/>
      <c r="B323" s="20" t="s">
        <v>619</v>
      </c>
      <c r="C323" s="20" t="s">
        <v>620</v>
      </c>
      <c r="D323" s="21">
        <v>42915</v>
      </c>
      <c r="E323" s="27" t="s">
        <v>18</v>
      </c>
      <c r="F323" s="45">
        <v>46</v>
      </c>
      <c r="G323" s="16">
        <f t="shared" si="2"/>
        <v>76</v>
      </c>
      <c r="H323" s="41"/>
      <c r="I323" s="41"/>
      <c r="J323" s="41"/>
      <c r="K323" s="18">
        <f t="shared" si="5"/>
        <v>0</v>
      </c>
      <c r="L323" s="41"/>
      <c r="M323" s="41"/>
    </row>
    <row r="324" spans="1:13" ht="15.75" hidden="1">
      <c r="A324" s="11"/>
      <c r="B324" s="20" t="s">
        <v>621</v>
      </c>
      <c r="C324" s="20" t="s">
        <v>622</v>
      </c>
      <c r="D324" s="21">
        <v>42908</v>
      </c>
      <c r="E324" s="27" t="s">
        <v>16</v>
      </c>
      <c r="F324" s="45">
        <v>35</v>
      </c>
      <c r="G324" s="16">
        <f t="shared" si="2"/>
        <v>77</v>
      </c>
      <c r="H324" s="41"/>
      <c r="I324" s="41"/>
      <c r="J324" s="41"/>
      <c r="K324" s="18">
        <f t="shared" si="5"/>
        <v>0</v>
      </c>
      <c r="L324" s="41"/>
      <c r="M324" s="41"/>
    </row>
    <row r="325" spans="1:13" ht="15.75" hidden="1">
      <c r="A325" s="11"/>
      <c r="B325" s="20" t="s">
        <v>623</v>
      </c>
      <c r="C325" s="20" t="s">
        <v>624</v>
      </c>
      <c r="D325" s="21">
        <v>42908</v>
      </c>
      <c r="E325" s="27" t="s">
        <v>21</v>
      </c>
      <c r="F325" s="45"/>
      <c r="G325" s="16">
        <f t="shared" si="2"/>
        <v>77</v>
      </c>
      <c r="H325" s="41"/>
      <c r="I325" s="41"/>
      <c r="J325" s="41"/>
      <c r="K325" s="18">
        <f t="shared" si="5"/>
        <v>0</v>
      </c>
      <c r="L325" s="41"/>
      <c r="M325" s="41"/>
    </row>
    <row r="326" spans="1:13" ht="15.75" hidden="1">
      <c r="A326" s="11"/>
      <c r="B326" s="20" t="s">
        <v>625</v>
      </c>
      <c r="C326" s="20" t="s">
        <v>626</v>
      </c>
      <c r="D326" s="21">
        <v>42901</v>
      </c>
      <c r="E326" s="27" t="s">
        <v>21</v>
      </c>
      <c r="F326" s="45"/>
      <c r="G326" s="16">
        <f t="shared" si="2"/>
        <v>78</v>
      </c>
      <c r="H326" s="63"/>
      <c r="I326" s="63"/>
      <c r="J326" s="63"/>
      <c r="K326" s="18">
        <f t="shared" si="5"/>
        <v>0</v>
      </c>
      <c r="L326" s="63"/>
      <c r="M326" s="63"/>
    </row>
    <row r="327" spans="1:13" ht="15.75" hidden="1">
      <c r="A327" s="11"/>
      <c r="B327" s="20" t="s">
        <v>627</v>
      </c>
      <c r="C327" s="20" t="s">
        <v>628</v>
      </c>
      <c r="D327" s="21">
        <v>42901</v>
      </c>
      <c r="E327" s="27" t="s">
        <v>18</v>
      </c>
      <c r="F327" s="45">
        <v>51</v>
      </c>
      <c r="G327" s="16">
        <f t="shared" si="2"/>
        <v>78</v>
      </c>
      <c r="H327" s="41"/>
      <c r="I327" s="41"/>
      <c r="J327" s="41"/>
      <c r="K327" s="18">
        <f t="shared" si="5"/>
        <v>0</v>
      </c>
      <c r="L327" s="41"/>
      <c r="M327" s="41"/>
    </row>
    <row r="328" spans="1:13" ht="15.75" hidden="1">
      <c r="A328" s="11"/>
      <c r="B328" s="20" t="s">
        <v>629</v>
      </c>
      <c r="C328" s="20" t="s">
        <v>630</v>
      </c>
      <c r="D328" s="21">
        <v>42901</v>
      </c>
      <c r="E328" s="27" t="s">
        <v>45</v>
      </c>
      <c r="F328" s="45">
        <v>1</v>
      </c>
      <c r="G328" s="16">
        <f t="shared" si="2"/>
        <v>78</v>
      </c>
      <c r="H328" s="41"/>
      <c r="I328" s="41"/>
      <c r="J328" s="41"/>
      <c r="K328" s="18">
        <f t="shared" si="5"/>
        <v>0</v>
      </c>
      <c r="L328" s="41"/>
      <c r="M328" s="41"/>
    </row>
    <row r="329" spans="1:13" ht="15.75" hidden="1">
      <c r="A329" s="11"/>
      <c r="B329" s="20" t="s">
        <v>631</v>
      </c>
      <c r="C329" s="20" t="s">
        <v>632</v>
      </c>
      <c r="D329" s="21">
        <v>42894</v>
      </c>
      <c r="E329" s="27" t="s">
        <v>16</v>
      </c>
      <c r="F329" s="45">
        <v>59</v>
      </c>
      <c r="G329" s="16">
        <f t="shared" si="2"/>
        <v>79</v>
      </c>
      <c r="H329" s="41"/>
      <c r="I329" s="41"/>
      <c r="J329" s="41"/>
      <c r="K329" s="18">
        <f t="shared" si="5"/>
        <v>0</v>
      </c>
      <c r="L329" s="23"/>
      <c r="M329" s="23"/>
    </row>
    <row r="330" spans="1:13" ht="15.75" hidden="1">
      <c r="A330" s="11"/>
      <c r="B330" s="20" t="s">
        <v>633</v>
      </c>
      <c r="C330" s="20" t="s">
        <v>634</v>
      </c>
      <c r="D330" s="21">
        <v>42894</v>
      </c>
      <c r="E330" s="27" t="s">
        <v>40</v>
      </c>
      <c r="F330" s="45">
        <v>1</v>
      </c>
      <c r="G330" s="16">
        <f t="shared" si="2"/>
        <v>79</v>
      </c>
      <c r="H330" s="41"/>
      <c r="I330" s="41"/>
      <c r="J330" s="41"/>
      <c r="K330" s="18">
        <f t="shared" si="5"/>
        <v>0</v>
      </c>
      <c r="L330" s="41"/>
      <c r="M330" s="41"/>
    </row>
    <row r="331" spans="1:13" ht="15.75" hidden="1">
      <c r="A331" s="11"/>
      <c r="B331" s="20" t="s">
        <v>635</v>
      </c>
      <c r="C331" s="20" t="s">
        <v>636</v>
      </c>
      <c r="D331" s="21">
        <v>42894</v>
      </c>
      <c r="E331" s="27" t="s">
        <v>18</v>
      </c>
      <c r="F331" s="45">
        <v>41</v>
      </c>
      <c r="G331" s="16">
        <f t="shared" si="2"/>
        <v>79</v>
      </c>
      <c r="H331" s="41"/>
      <c r="I331" s="41"/>
      <c r="J331" s="41"/>
      <c r="K331" s="18">
        <f t="shared" si="5"/>
        <v>0</v>
      </c>
      <c r="L331" s="41"/>
      <c r="M331" s="41"/>
    </row>
    <row r="332" spans="1:13" ht="15.75" hidden="1">
      <c r="A332" s="11"/>
      <c r="B332" s="20" t="s">
        <v>637</v>
      </c>
      <c r="C332" s="20" t="s">
        <v>638</v>
      </c>
      <c r="D332" s="21">
        <v>42894</v>
      </c>
      <c r="E332" s="27" t="s">
        <v>109</v>
      </c>
      <c r="F332" s="45">
        <v>22</v>
      </c>
      <c r="G332" s="16">
        <f t="shared" si="2"/>
        <v>79</v>
      </c>
      <c r="H332" s="41"/>
      <c r="I332" s="41"/>
      <c r="J332" s="41"/>
      <c r="K332" s="18"/>
      <c r="L332" s="41"/>
      <c r="M332" s="41"/>
    </row>
    <row r="333" spans="1:13" ht="15.75" hidden="1">
      <c r="A333" s="11"/>
      <c r="B333" s="20" t="s">
        <v>639</v>
      </c>
      <c r="C333" s="20" t="s">
        <v>640</v>
      </c>
      <c r="D333" s="21">
        <v>42887</v>
      </c>
      <c r="E333" s="27" t="s">
        <v>30</v>
      </c>
      <c r="F333" s="45">
        <v>7</v>
      </c>
      <c r="G333" s="16">
        <f t="shared" si="2"/>
        <v>80</v>
      </c>
      <c r="H333" s="41"/>
      <c r="I333" s="41"/>
      <c r="J333" s="41"/>
      <c r="K333" s="18">
        <f aca="true" t="shared" si="6" ref="K333:K349">IF(J333&lt;&gt;0,-(J333-H333)/J333,"")</f>
        <v>0</v>
      </c>
      <c r="L333" s="41"/>
      <c r="M333" s="41"/>
    </row>
    <row r="334" spans="1:13" ht="15.75" hidden="1">
      <c r="A334" s="11"/>
      <c r="B334" s="64" t="s">
        <v>641</v>
      </c>
      <c r="C334" s="64" t="s">
        <v>642</v>
      </c>
      <c r="D334" s="65">
        <v>42887</v>
      </c>
      <c r="E334" s="27" t="s">
        <v>18</v>
      </c>
      <c r="F334" s="45">
        <v>26</v>
      </c>
      <c r="G334" s="16">
        <f t="shared" si="2"/>
        <v>80</v>
      </c>
      <c r="H334" s="63"/>
      <c r="I334" s="63"/>
      <c r="J334" s="63"/>
      <c r="K334" s="18">
        <f t="shared" si="6"/>
        <v>0</v>
      </c>
      <c r="L334" s="63"/>
      <c r="M334" s="63"/>
    </row>
    <row r="335" spans="1:13" ht="15.75" hidden="1">
      <c r="A335" s="11"/>
      <c r="B335" s="20" t="s">
        <v>643</v>
      </c>
      <c r="C335" s="20" t="s">
        <v>643</v>
      </c>
      <c r="D335" s="21">
        <v>42887</v>
      </c>
      <c r="E335" s="27" t="s">
        <v>18</v>
      </c>
      <c r="F335" s="45">
        <v>60</v>
      </c>
      <c r="G335" s="16">
        <f t="shared" si="2"/>
        <v>80</v>
      </c>
      <c r="H335" s="41"/>
      <c r="I335" s="41"/>
      <c r="J335" s="41"/>
      <c r="K335" s="18">
        <f t="shared" si="6"/>
        <v>0</v>
      </c>
      <c r="L335" s="41"/>
      <c r="M335" s="41"/>
    </row>
    <row r="336" spans="1:13" ht="15.75" hidden="1">
      <c r="A336" s="11"/>
      <c r="B336" s="20" t="s">
        <v>644</v>
      </c>
      <c r="C336" s="20" t="s">
        <v>645</v>
      </c>
      <c r="D336" s="21">
        <v>42887</v>
      </c>
      <c r="E336" s="27" t="s">
        <v>35</v>
      </c>
      <c r="F336" s="45"/>
      <c r="G336" s="16">
        <f t="shared" si="2"/>
        <v>80</v>
      </c>
      <c r="H336" s="41"/>
      <c r="I336" s="41"/>
      <c r="J336" s="41"/>
      <c r="K336" s="18">
        <f t="shared" si="6"/>
        <v>0</v>
      </c>
      <c r="L336" s="41"/>
      <c r="M336" s="41"/>
    </row>
    <row r="337" spans="1:13" ht="22.5" hidden="1">
      <c r="A337" s="11"/>
      <c r="B337" s="44" t="s">
        <v>646</v>
      </c>
      <c r="C337" s="44" t="s">
        <v>647</v>
      </c>
      <c r="D337" s="65">
        <v>42880</v>
      </c>
      <c r="E337" s="25" t="s">
        <v>21</v>
      </c>
      <c r="F337" s="66"/>
      <c r="G337" s="16">
        <f t="shared" si="2"/>
        <v>81</v>
      </c>
      <c r="H337" s="63"/>
      <c r="I337" s="63"/>
      <c r="J337" s="63"/>
      <c r="K337" s="18">
        <f t="shared" si="6"/>
        <v>0</v>
      </c>
      <c r="L337" s="63"/>
      <c r="M337" s="63"/>
    </row>
    <row r="338" spans="1:13" ht="15.75" hidden="1">
      <c r="A338" s="11"/>
      <c r="B338" s="20" t="s">
        <v>648</v>
      </c>
      <c r="C338" s="20" t="s">
        <v>649</v>
      </c>
      <c r="D338" s="21">
        <v>42880</v>
      </c>
      <c r="E338" s="27" t="s">
        <v>30</v>
      </c>
      <c r="F338" s="45">
        <v>18</v>
      </c>
      <c r="G338" s="16">
        <f t="shared" si="2"/>
        <v>81</v>
      </c>
      <c r="H338" s="41"/>
      <c r="I338" s="41"/>
      <c r="J338" s="41"/>
      <c r="K338" s="18">
        <f t="shared" si="6"/>
        <v>0</v>
      </c>
      <c r="L338" s="41"/>
      <c r="M338" s="41"/>
    </row>
    <row r="339" spans="2:13" ht="15.75" hidden="1">
      <c r="B339" s="55" t="s">
        <v>650</v>
      </c>
      <c r="C339" s="55" t="s">
        <v>650</v>
      </c>
      <c r="D339" s="21">
        <v>42873</v>
      </c>
      <c r="E339" s="27" t="s">
        <v>18</v>
      </c>
      <c r="F339" s="45">
        <v>68</v>
      </c>
      <c r="G339" s="16">
        <f t="shared" si="2"/>
        <v>82</v>
      </c>
      <c r="H339" s="41"/>
      <c r="I339" s="41"/>
      <c r="J339" s="41"/>
      <c r="K339" s="18">
        <f t="shared" si="6"/>
        <v>0</v>
      </c>
      <c r="L339" s="41"/>
      <c r="M339" s="41"/>
    </row>
    <row r="340" spans="2:13" ht="15.75" hidden="1">
      <c r="B340" s="20" t="s">
        <v>651</v>
      </c>
      <c r="C340" s="20" t="s">
        <v>652</v>
      </c>
      <c r="D340" s="21">
        <v>42866</v>
      </c>
      <c r="E340" s="27" t="s">
        <v>45</v>
      </c>
      <c r="F340" s="45">
        <v>1</v>
      </c>
      <c r="G340" s="16">
        <f t="shared" si="2"/>
        <v>83</v>
      </c>
      <c r="H340" s="41"/>
      <c r="I340" s="41"/>
      <c r="J340" s="41"/>
      <c r="K340" s="18">
        <f t="shared" si="6"/>
        <v>0</v>
      </c>
      <c r="L340" s="41"/>
      <c r="M340" s="41"/>
    </row>
    <row r="341" spans="2:13" ht="15.75" hidden="1">
      <c r="B341" s="20" t="s">
        <v>653</v>
      </c>
      <c r="C341" s="20" t="s">
        <v>654</v>
      </c>
      <c r="D341" s="21">
        <v>42866</v>
      </c>
      <c r="E341" s="27" t="s">
        <v>40</v>
      </c>
      <c r="F341" s="45"/>
      <c r="G341" s="16">
        <f t="shared" si="2"/>
        <v>83</v>
      </c>
      <c r="H341" s="41"/>
      <c r="I341" s="41"/>
      <c r="J341" s="41"/>
      <c r="K341" s="18">
        <f t="shared" si="6"/>
        <v>0</v>
      </c>
      <c r="L341" s="41"/>
      <c r="M341" s="41"/>
    </row>
    <row r="342" spans="2:13" ht="15.75" hidden="1">
      <c r="B342" s="20" t="s">
        <v>655</v>
      </c>
      <c r="C342" s="20" t="s">
        <v>656</v>
      </c>
      <c r="D342" s="21">
        <v>42866</v>
      </c>
      <c r="E342" s="27" t="s">
        <v>25</v>
      </c>
      <c r="F342" s="45">
        <v>28</v>
      </c>
      <c r="G342" s="16">
        <f t="shared" si="2"/>
        <v>83</v>
      </c>
      <c r="H342" s="41"/>
      <c r="I342" s="41"/>
      <c r="J342" s="41"/>
      <c r="K342" s="18">
        <f t="shared" si="6"/>
        <v>0</v>
      </c>
      <c r="L342" s="41"/>
      <c r="M342" s="41"/>
    </row>
    <row r="343" spans="2:13" ht="15.75" hidden="1">
      <c r="B343" s="20" t="s">
        <v>657</v>
      </c>
      <c r="C343" s="20" t="s">
        <v>658</v>
      </c>
      <c r="D343" s="21">
        <v>42866</v>
      </c>
      <c r="E343" s="27" t="s">
        <v>18</v>
      </c>
      <c r="F343" s="45">
        <v>61</v>
      </c>
      <c r="G343" s="16">
        <f t="shared" si="2"/>
        <v>83</v>
      </c>
      <c r="H343" s="41"/>
      <c r="I343" s="41"/>
      <c r="J343" s="41"/>
      <c r="K343" s="18">
        <f t="shared" si="6"/>
        <v>0</v>
      </c>
      <c r="L343" s="41"/>
      <c r="M343" s="41"/>
    </row>
    <row r="344" spans="2:13" ht="15.75" hidden="1">
      <c r="B344" s="20" t="s">
        <v>659</v>
      </c>
      <c r="C344" s="20" t="s">
        <v>660</v>
      </c>
      <c r="D344" s="21">
        <v>42866</v>
      </c>
      <c r="E344" s="27" t="s">
        <v>18</v>
      </c>
      <c r="F344" s="45">
        <v>36</v>
      </c>
      <c r="G344" s="16">
        <f t="shared" si="2"/>
        <v>83</v>
      </c>
      <c r="H344" s="41"/>
      <c r="I344" s="41"/>
      <c r="J344" s="41"/>
      <c r="K344" s="18">
        <f t="shared" si="6"/>
        <v>0</v>
      </c>
      <c r="L344" s="41"/>
      <c r="M344" s="41"/>
    </row>
    <row r="345" spans="2:13" ht="15.75" hidden="1">
      <c r="B345" s="20" t="s">
        <v>661</v>
      </c>
      <c r="C345" s="20" t="s">
        <v>662</v>
      </c>
      <c r="D345" s="21">
        <v>42859</v>
      </c>
      <c r="E345" s="27" t="s">
        <v>21</v>
      </c>
      <c r="F345" s="45"/>
      <c r="G345" s="16">
        <f t="shared" si="2"/>
        <v>84</v>
      </c>
      <c r="H345" s="41"/>
      <c r="I345" s="41"/>
      <c r="J345" s="41"/>
      <c r="K345" s="18">
        <f t="shared" si="6"/>
        <v>0</v>
      </c>
      <c r="L345" s="41"/>
      <c r="M345" s="41"/>
    </row>
    <row r="346" spans="2:13" ht="15.75" hidden="1">
      <c r="B346" s="20" t="s">
        <v>663</v>
      </c>
      <c r="C346" s="20" t="s">
        <v>664</v>
      </c>
      <c r="D346" s="21">
        <v>42859</v>
      </c>
      <c r="E346" s="27" t="s">
        <v>45</v>
      </c>
      <c r="F346" s="45">
        <v>1</v>
      </c>
      <c r="G346" s="16">
        <f t="shared" si="2"/>
        <v>84</v>
      </c>
      <c r="H346" s="41"/>
      <c r="I346" s="41"/>
      <c r="J346" s="41"/>
      <c r="K346" s="18">
        <f t="shared" si="6"/>
        <v>0</v>
      </c>
      <c r="L346" s="41"/>
      <c r="M346" s="41"/>
    </row>
    <row r="347" spans="2:13" ht="15.75" hidden="1">
      <c r="B347" s="67" t="s">
        <v>665</v>
      </c>
      <c r="C347" s="67" t="s">
        <v>666</v>
      </c>
      <c r="D347" s="21">
        <v>42852</v>
      </c>
      <c r="E347" s="27" t="s">
        <v>30</v>
      </c>
      <c r="F347" s="45">
        <v>16</v>
      </c>
      <c r="G347" s="16">
        <f t="shared" si="2"/>
        <v>85</v>
      </c>
      <c r="H347" s="41"/>
      <c r="I347" s="41"/>
      <c r="J347" s="41"/>
      <c r="K347" s="18">
        <f t="shared" si="6"/>
        <v>0</v>
      </c>
      <c r="L347" s="41"/>
      <c r="M347" s="41"/>
    </row>
    <row r="348" spans="2:13" ht="15.75" hidden="1">
      <c r="B348" s="20" t="s">
        <v>667</v>
      </c>
      <c r="C348" s="20" t="s">
        <v>668</v>
      </c>
      <c r="D348" s="21">
        <v>42852</v>
      </c>
      <c r="E348" s="27" t="s">
        <v>45</v>
      </c>
      <c r="F348" s="45">
        <v>1</v>
      </c>
      <c r="G348" s="16">
        <f t="shared" si="2"/>
        <v>85</v>
      </c>
      <c r="H348" s="41"/>
      <c r="I348" s="41"/>
      <c r="J348" s="41"/>
      <c r="K348" s="18">
        <f t="shared" si="6"/>
        <v>0</v>
      </c>
      <c r="L348" s="41"/>
      <c r="M348" s="41"/>
    </row>
    <row r="349" spans="1:13" ht="15.75" hidden="1">
      <c r="A349" s="11"/>
      <c r="B349" s="20" t="s">
        <v>669</v>
      </c>
      <c r="C349" s="20" t="s">
        <v>669</v>
      </c>
      <c r="D349" s="21">
        <v>42852</v>
      </c>
      <c r="E349" s="27" t="s">
        <v>21</v>
      </c>
      <c r="F349" s="45"/>
      <c r="G349" s="16">
        <f t="shared" si="2"/>
        <v>85</v>
      </c>
      <c r="H349" s="41"/>
      <c r="I349" s="41"/>
      <c r="J349" s="41"/>
      <c r="K349" s="18">
        <f t="shared" si="6"/>
        <v>0</v>
      </c>
      <c r="L349" s="41"/>
      <c r="M349" s="41"/>
    </row>
    <row r="350" spans="2:13" ht="15.75" hidden="1">
      <c r="B350" s="20" t="s">
        <v>670</v>
      </c>
      <c r="C350" s="20" t="s">
        <v>670</v>
      </c>
      <c r="D350" s="21">
        <v>42852</v>
      </c>
      <c r="E350" s="27" t="s">
        <v>35</v>
      </c>
      <c r="F350" s="45"/>
      <c r="G350" s="16">
        <f t="shared" si="2"/>
        <v>85</v>
      </c>
      <c r="H350" s="41"/>
      <c r="I350" s="54"/>
      <c r="J350" s="41"/>
      <c r="K350" s="18">
        <f aca="true" t="shared" si="7" ref="K350:K351">IF(J345&lt;&gt;0,-(J345-H350)/J345,"")</f>
        <v>0</v>
      </c>
      <c r="L350" s="41"/>
      <c r="M350" s="41"/>
    </row>
    <row r="351" spans="2:13" ht="15.75" hidden="1">
      <c r="B351" s="20" t="s">
        <v>671</v>
      </c>
      <c r="C351" s="20" t="s">
        <v>672</v>
      </c>
      <c r="D351" s="21">
        <v>42852</v>
      </c>
      <c r="E351" s="27" t="s">
        <v>35</v>
      </c>
      <c r="F351" s="45"/>
      <c r="G351" s="16">
        <f t="shared" si="2"/>
        <v>85</v>
      </c>
      <c r="H351" s="41"/>
      <c r="I351" s="54"/>
      <c r="J351" s="41"/>
      <c r="K351" s="18">
        <f t="shared" si="7"/>
        <v>0</v>
      </c>
      <c r="L351" s="68"/>
      <c r="M351" s="68"/>
    </row>
    <row r="352" spans="1:13" ht="15.75" hidden="1">
      <c r="A352" s="11"/>
      <c r="B352" s="20" t="s">
        <v>673</v>
      </c>
      <c r="C352" s="20" t="s">
        <v>673</v>
      </c>
      <c r="D352" s="21">
        <v>42845</v>
      </c>
      <c r="E352" s="27" t="s">
        <v>45</v>
      </c>
      <c r="F352" s="45">
        <v>1</v>
      </c>
      <c r="G352" s="16">
        <f t="shared" si="2"/>
        <v>86</v>
      </c>
      <c r="H352" s="41"/>
      <c r="I352" s="41"/>
      <c r="J352" s="41"/>
      <c r="K352" s="18">
        <f aca="true" t="shared" si="8" ref="K352:K354">IF(J352&lt;&gt;0,-(J352-H352)/J352,"")</f>
        <v>0</v>
      </c>
      <c r="L352" s="41"/>
      <c r="M352" s="41"/>
    </row>
    <row r="353" spans="1:13" ht="15.75" hidden="1">
      <c r="A353" s="11"/>
      <c r="B353" s="67">
        <v>1945</v>
      </c>
      <c r="C353" s="67">
        <v>1945</v>
      </c>
      <c r="D353" s="21">
        <v>42845</v>
      </c>
      <c r="E353" s="27" t="s">
        <v>674</v>
      </c>
      <c r="F353" s="45">
        <v>6</v>
      </c>
      <c r="G353" s="16">
        <f t="shared" si="2"/>
        <v>86</v>
      </c>
      <c r="H353" s="41"/>
      <c r="I353" s="41"/>
      <c r="J353" s="41"/>
      <c r="K353" s="18">
        <f t="shared" si="8"/>
        <v>0</v>
      </c>
      <c r="L353" s="41"/>
      <c r="M353" s="41"/>
    </row>
    <row r="354" spans="1:13" ht="15.75" hidden="1">
      <c r="A354" s="11"/>
      <c r="B354" s="20" t="s">
        <v>675</v>
      </c>
      <c r="C354" s="20" t="s">
        <v>676</v>
      </c>
      <c r="D354" s="21">
        <v>42845</v>
      </c>
      <c r="E354" s="27" t="s">
        <v>16</v>
      </c>
      <c r="F354" s="45">
        <v>31</v>
      </c>
      <c r="G354" s="16">
        <f t="shared" si="2"/>
        <v>86</v>
      </c>
      <c r="H354" s="41"/>
      <c r="I354" s="41"/>
      <c r="J354" s="41"/>
      <c r="K354" s="18">
        <f t="shared" si="8"/>
        <v>0</v>
      </c>
      <c r="L354" s="41"/>
      <c r="M354" s="41"/>
    </row>
    <row r="355" spans="2:13" ht="15.75" hidden="1">
      <c r="B355" s="20" t="s">
        <v>677</v>
      </c>
      <c r="C355" s="20" t="s">
        <v>678</v>
      </c>
      <c r="D355" s="21">
        <v>42845</v>
      </c>
      <c r="E355" s="27" t="s">
        <v>18</v>
      </c>
      <c r="F355" s="45">
        <v>34</v>
      </c>
      <c r="G355" s="16">
        <f t="shared" si="2"/>
        <v>86</v>
      </c>
      <c r="H355" s="41"/>
      <c r="I355" s="41"/>
      <c r="J355" s="41"/>
      <c r="K355" s="18">
        <f>IF(J349&lt;&gt;0,-(J349-H355)/J349,"")</f>
        <v>0</v>
      </c>
      <c r="L355" s="41"/>
      <c r="M355" s="41"/>
    </row>
    <row r="356" spans="2:13" ht="15.75" hidden="1">
      <c r="B356" s="20" t="s">
        <v>679</v>
      </c>
      <c r="C356" s="20" t="s">
        <v>680</v>
      </c>
      <c r="D356" s="21">
        <v>42838</v>
      </c>
      <c r="E356" s="27" t="s">
        <v>30</v>
      </c>
      <c r="F356" s="45">
        <v>37</v>
      </c>
      <c r="G356" s="16">
        <f t="shared" si="2"/>
        <v>87</v>
      </c>
      <c r="H356" s="41"/>
      <c r="I356" s="41"/>
      <c r="J356" s="41"/>
      <c r="K356" s="18">
        <f aca="true" t="shared" si="9" ref="K356:K358">IF(J356&lt;&gt;0,-(J356-H356)/J356,"")</f>
        <v>0</v>
      </c>
      <c r="L356" s="41"/>
      <c r="M356" s="41"/>
    </row>
    <row r="357" spans="1:13" ht="15.75" hidden="1">
      <c r="A357" s="11"/>
      <c r="B357" s="20" t="s">
        <v>681</v>
      </c>
      <c r="C357" s="20" t="s">
        <v>682</v>
      </c>
      <c r="D357" s="65">
        <v>42838</v>
      </c>
      <c r="E357" s="27" t="s">
        <v>18</v>
      </c>
      <c r="F357" s="45">
        <v>60</v>
      </c>
      <c r="G357" s="69">
        <f t="shared" si="2"/>
        <v>87</v>
      </c>
      <c r="H357" s="63"/>
      <c r="I357" s="63"/>
      <c r="J357" s="63"/>
      <c r="K357" s="18">
        <f t="shared" si="9"/>
        <v>0</v>
      </c>
      <c r="L357" s="63"/>
      <c r="M357" s="63"/>
    </row>
    <row r="358" spans="1:13" ht="15.75" hidden="1">
      <c r="A358" s="11"/>
      <c r="B358" s="25" t="s">
        <v>683</v>
      </c>
      <c r="C358" s="25" t="s">
        <v>684</v>
      </c>
      <c r="D358" s="21">
        <v>42838</v>
      </c>
      <c r="E358" s="27" t="s">
        <v>16</v>
      </c>
      <c r="F358" s="45">
        <v>59</v>
      </c>
      <c r="G358" s="16">
        <f t="shared" si="2"/>
        <v>87</v>
      </c>
      <c r="H358" s="41"/>
      <c r="I358" s="41"/>
      <c r="J358" s="41"/>
      <c r="K358" s="18">
        <f t="shared" si="9"/>
        <v>0</v>
      </c>
      <c r="L358" s="41"/>
      <c r="M358" s="41"/>
    </row>
    <row r="359" spans="1:13" ht="15.75" hidden="1">
      <c r="A359" s="11"/>
      <c r="B359" s="20" t="s">
        <v>685</v>
      </c>
      <c r="C359" s="20" t="s">
        <v>686</v>
      </c>
      <c r="D359" s="21">
        <v>42838</v>
      </c>
      <c r="E359" s="27" t="s">
        <v>40</v>
      </c>
      <c r="F359" s="45"/>
      <c r="G359" s="16">
        <f t="shared" si="2"/>
        <v>87</v>
      </c>
      <c r="H359" s="41"/>
      <c r="I359" s="41"/>
      <c r="J359" s="41"/>
      <c r="K359" s="18">
        <f>IF(J353&lt;&gt;0,-(J353-H359)/J353,"")</f>
        <v>0</v>
      </c>
      <c r="L359" s="41"/>
      <c r="M359" s="41"/>
    </row>
    <row r="360" spans="1:13" ht="15.75" hidden="1">
      <c r="A360" s="11"/>
      <c r="B360" s="25" t="s">
        <v>687</v>
      </c>
      <c r="C360" s="25" t="s">
        <v>688</v>
      </c>
      <c r="D360" s="21">
        <v>42831</v>
      </c>
      <c r="E360" s="27" t="s">
        <v>30</v>
      </c>
      <c r="F360" s="45">
        <v>17</v>
      </c>
      <c r="G360" s="16">
        <f t="shared" si="2"/>
        <v>88</v>
      </c>
      <c r="H360" s="41"/>
      <c r="I360" s="41"/>
      <c r="J360" s="41"/>
      <c r="K360" s="18">
        <f aca="true" t="shared" si="10" ref="K360:K362">IF(J360&lt;&gt;0,-(J360-H360)/J360,"")</f>
        <v>0</v>
      </c>
      <c r="L360" s="41"/>
      <c r="M360" s="41"/>
    </row>
    <row r="361" spans="1:13" ht="15.75" hidden="1">
      <c r="A361" s="11"/>
      <c r="B361" s="25" t="s">
        <v>689</v>
      </c>
      <c r="C361" s="25" t="s">
        <v>689</v>
      </c>
      <c r="D361" s="21">
        <v>42831</v>
      </c>
      <c r="E361" s="27" t="s">
        <v>18</v>
      </c>
      <c r="F361" s="45">
        <v>41</v>
      </c>
      <c r="G361" s="16">
        <f t="shared" si="2"/>
        <v>88</v>
      </c>
      <c r="H361" s="41"/>
      <c r="I361" s="41"/>
      <c r="J361" s="41"/>
      <c r="K361" s="18">
        <f t="shared" si="10"/>
        <v>0</v>
      </c>
      <c r="L361" s="41"/>
      <c r="M361" s="41"/>
    </row>
    <row r="362" spans="1:13" ht="15.75" hidden="1">
      <c r="A362" s="11"/>
      <c r="B362" s="25" t="s">
        <v>690</v>
      </c>
      <c r="C362" s="25" t="s">
        <v>691</v>
      </c>
      <c r="D362" s="21">
        <v>42831</v>
      </c>
      <c r="E362" s="27" t="s">
        <v>18</v>
      </c>
      <c r="F362" s="45">
        <v>37</v>
      </c>
      <c r="G362" s="16">
        <f t="shared" si="2"/>
        <v>88</v>
      </c>
      <c r="H362" s="41"/>
      <c r="I362" s="41"/>
      <c r="J362" s="41"/>
      <c r="K362" s="18">
        <f t="shared" si="10"/>
        <v>0</v>
      </c>
      <c r="L362" s="23"/>
      <c r="M362" s="23"/>
    </row>
    <row r="363" spans="1:13" ht="15.75" hidden="1">
      <c r="A363" s="11"/>
      <c r="B363" s="25" t="s">
        <v>692</v>
      </c>
      <c r="C363" s="25" t="s">
        <v>692</v>
      </c>
      <c r="D363" s="21">
        <v>42831</v>
      </c>
      <c r="E363" s="27" t="s">
        <v>25</v>
      </c>
      <c r="F363" s="45">
        <v>40</v>
      </c>
      <c r="G363" s="16">
        <f t="shared" si="2"/>
        <v>88</v>
      </c>
      <c r="H363" s="41"/>
      <c r="I363" s="41"/>
      <c r="J363" s="41"/>
      <c r="K363" s="18">
        <f aca="true" t="shared" si="11" ref="K363:K364">IF(J356&lt;&gt;0,-(J356-H363)/J356,"")</f>
        <v>0</v>
      </c>
      <c r="L363" s="41"/>
      <c r="M363" s="41"/>
    </row>
    <row r="364" spans="1:13" ht="15.75" hidden="1">
      <c r="A364" s="11"/>
      <c r="B364" s="14" t="s">
        <v>693</v>
      </c>
      <c r="C364" s="14" t="s">
        <v>694</v>
      </c>
      <c r="D364" s="21">
        <v>42831</v>
      </c>
      <c r="E364" s="14" t="s">
        <v>305</v>
      </c>
      <c r="F364" s="31"/>
      <c r="G364" s="16">
        <f t="shared" si="2"/>
        <v>88</v>
      </c>
      <c r="H364" s="41"/>
      <c r="I364" s="41"/>
      <c r="J364" s="41"/>
      <c r="K364" s="18">
        <f t="shared" si="11"/>
        <v>0</v>
      </c>
      <c r="L364" s="41"/>
      <c r="M364" s="41"/>
    </row>
    <row r="365" spans="1:13" ht="15.75" hidden="1">
      <c r="A365" s="11"/>
      <c r="B365" s="25" t="s">
        <v>695</v>
      </c>
      <c r="C365" s="25" t="s">
        <v>696</v>
      </c>
      <c r="D365" s="21">
        <v>42824</v>
      </c>
      <c r="E365" s="27" t="s">
        <v>18</v>
      </c>
      <c r="F365" s="45">
        <v>67</v>
      </c>
      <c r="G365" s="16">
        <f t="shared" si="2"/>
        <v>89</v>
      </c>
      <c r="H365" s="41"/>
      <c r="I365" s="41"/>
      <c r="J365" s="41"/>
      <c r="K365" s="18">
        <f aca="true" t="shared" si="12" ref="K365:K366">IF(J365&lt;&gt;0,-(J365-H365)/J365,"")</f>
        <v>0</v>
      </c>
      <c r="L365" s="41"/>
      <c r="M365" s="41"/>
    </row>
    <row r="366" spans="1:13" ht="15.75" hidden="1">
      <c r="A366" s="11"/>
      <c r="B366" s="25" t="s">
        <v>697</v>
      </c>
      <c r="C366" s="25" t="s">
        <v>698</v>
      </c>
      <c r="D366" s="21">
        <v>42824</v>
      </c>
      <c r="E366" s="27" t="s">
        <v>16</v>
      </c>
      <c r="F366" s="45"/>
      <c r="G366" s="16">
        <f t="shared" si="2"/>
        <v>89</v>
      </c>
      <c r="H366" s="41"/>
      <c r="I366" s="41"/>
      <c r="J366" s="41"/>
      <c r="K366" s="18">
        <f t="shared" si="12"/>
        <v>0</v>
      </c>
      <c r="L366" s="41"/>
      <c r="M366" s="41"/>
    </row>
    <row r="367" spans="1:13" ht="15.75" hidden="1">
      <c r="A367" s="11"/>
      <c r="B367" s="25" t="s">
        <v>699</v>
      </c>
      <c r="C367" s="25" t="s">
        <v>700</v>
      </c>
      <c r="D367" s="21">
        <v>42824</v>
      </c>
      <c r="E367" s="27" t="s">
        <v>16</v>
      </c>
      <c r="F367" s="45">
        <v>30</v>
      </c>
      <c r="G367" s="16">
        <f t="shared" si="2"/>
        <v>89</v>
      </c>
      <c r="H367" s="41"/>
      <c r="I367" s="41"/>
      <c r="J367" s="41"/>
      <c r="K367" s="18">
        <f>IF(J361&lt;&gt;0,-(J361-H367)/J361,"")</f>
        <v>0</v>
      </c>
      <c r="L367" s="41"/>
      <c r="M367" s="41"/>
    </row>
    <row r="368" spans="1:13" ht="15.75" hidden="1">
      <c r="A368" s="11"/>
      <c r="B368" s="25" t="s">
        <v>701</v>
      </c>
      <c r="C368" s="25" t="s">
        <v>702</v>
      </c>
      <c r="D368" s="21">
        <v>42824</v>
      </c>
      <c r="E368" s="27" t="s">
        <v>35</v>
      </c>
      <c r="F368" s="45"/>
      <c r="G368" s="16">
        <f t="shared" si="2"/>
        <v>89</v>
      </c>
      <c r="H368" s="41"/>
      <c r="I368" s="41"/>
      <c r="J368" s="41"/>
      <c r="K368" s="18">
        <f>IF(J361&lt;&gt;0,-(J361-H368)/J361,"")</f>
        <v>0</v>
      </c>
      <c r="L368" s="41"/>
      <c r="M368" s="41"/>
    </row>
    <row r="369" spans="1:13" ht="15.75" hidden="1">
      <c r="A369" s="11"/>
      <c r="B369" s="14" t="s">
        <v>703</v>
      </c>
      <c r="C369" s="14" t="s">
        <v>704</v>
      </c>
      <c r="D369" s="13">
        <v>42820</v>
      </c>
      <c r="E369" s="14" t="s">
        <v>21</v>
      </c>
      <c r="F369" s="31"/>
      <c r="G369" s="16">
        <f t="shared" si="2"/>
        <v>90</v>
      </c>
      <c r="H369" s="41"/>
      <c r="I369" s="41"/>
      <c r="J369" s="41"/>
      <c r="K369" s="18">
        <f aca="true" t="shared" si="13" ref="K369:K370">IF(J369&lt;&gt;0,-(J369-H369)/J369,"")</f>
        <v>0</v>
      </c>
      <c r="L369" s="68"/>
      <c r="M369" s="23"/>
    </row>
    <row r="370" spans="1:13" ht="15.75" hidden="1">
      <c r="A370" s="11"/>
      <c r="B370" s="14" t="s">
        <v>705</v>
      </c>
      <c r="C370" s="14" t="s">
        <v>706</v>
      </c>
      <c r="D370" s="13">
        <v>42820</v>
      </c>
      <c r="E370" s="14" t="s">
        <v>40</v>
      </c>
      <c r="F370" s="31"/>
      <c r="G370" s="16">
        <f t="shared" si="2"/>
        <v>90</v>
      </c>
      <c r="H370" s="41"/>
      <c r="I370" s="41"/>
      <c r="J370" s="41"/>
      <c r="K370" s="18">
        <f t="shared" si="13"/>
        <v>0</v>
      </c>
      <c r="L370" s="23"/>
      <c r="M370" s="23"/>
    </row>
    <row r="371" spans="1:13" ht="15.75" hidden="1">
      <c r="A371" s="11"/>
      <c r="B371" s="14" t="s">
        <v>707</v>
      </c>
      <c r="C371" s="14" t="s">
        <v>708</v>
      </c>
      <c r="D371" s="13">
        <v>42820</v>
      </c>
      <c r="E371" s="14" t="s">
        <v>18</v>
      </c>
      <c r="F371" s="31">
        <v>53</v>
      </c>
      <c r="G371" s="16">
        <f t="shared" si="2"/>
        <v>90</v>
      </c>
      <c r="H371" s="41"/>
      <c r="I371" s="41"/>
      <c r="J371" s="41"/>
      <c r="K371" s="18">
        <f aca="true" t="shared" si="14" ref="K371:K372">IF(J364&lt;&gt;0,-(J364-H371)/J364,"")</f>
        <v>0</v>
      </c>
      <c r="L371" s="41"/>
      <c r="M371" s="41"/>
    </row>
    <row r="372" spans="1:13" ht="15.75" hidden="1">
      <c r="A372" s="11"/>
      <c r="B372" s="14" t="s">
        <v>709</v>
      </c>
      <c r="C372" s="14" t="s">
        <v>710</v>
      </c>
      <c r="D372" s="13">
        <v>42820</v>
      </c>
      <c r="E372" s="14" t="s">
        <v>18</v>
      </c>
      <c r="F372" s="31">
        <v>34</v>
      </c>
      <c r="G372" s="16">
        <f t="shared" si="2"/>
        <v>90</v>
      </c>
      <c r="H372" s="41"/>
      <c r="I372" s="41"/>
      <c r="J372" s="41"/>
      <c r="K372" s="18">
        <f t="shared" si="14"/>
        <v>0</v>
      </c>
      <c r="L372" s="41"/>
      <c r="M372" s="41"/>
    </row>
    <row r="373" spans="1:13" ht="15.75" hidden="1">
      <c r="A373" s="11"/>
      <c r="B373" s="14" t="s">
        <v>711</v>
      </c>
      <c r="C373" s="14" t="s">
        <v>711</v>
      </c>
      <c r="D373" s="13">
        <v>42810</v>
      </c>
      <c r="E373" s="14" t="s">
        <v>21</v>
      </c>
      <c r="F373" s="31"/>
      <c r="G373" s="16">
        <f t="shared" si="2"/>
        <v>91</v>
      </c>
      <c r="H373" s="41"/>
      <c r="I373" s="41"/>
      <c r="J373" s="41"/>
      <c r="K373" s="18">
        <f>IF(J373&lt;&gt;0,-(J373-H373)/J373,"")</f>
        <v>0</v>
      </c>
      <c r="L373" s="23"/>
      <c r="M373" s="23"/>
    </row>
    <row r="374" spans="1:13" ht="15.75" hidden="1">
      <c r="A374" s="11"/>
      <c r="B374" s="14" t="s">
        <v>712</v>
      </c>
      <c r="C374" s="14" t="s">
        <v>713</v>
      </c>
      <c r="D374" s="13">
        <v>42810</v>
      </c>
      <c r="E374" s="14" t="s">
        <v>25</v>
      </c>
      <c r="F374" s="31">
        <v>25</v>
      </c>
      <c r="G374" s="16">
        <f t="shared" si="2"/>
        <v>91</v>
      </c>
      <c r="H374" s="41"/>
      <c r="I374" s="41"/>
      <c r="J374" s="41"/>
      <c r="K374" s="18">
        <f>IF(J367&lt;&gt;0,-(J367-H374)/J367,"")</f>
        <v>0</v>
      </c>
      <c r="L374" s="23"/>
      <c r="M374" s="23"/>
    </row>
    <row r="375" spans="1:13" ht="15.75" hidden="1">
      <c r="A375" s="11"/>
      <c r="B375" s="20" t="s">
        <v>714</v>
      </c>
      <c r="C375" s="20" t="s">
        <v>715</v>
      </c>
      <c r="D375" s="21">
        <v>42803</v>
      </c>
      <c r="E375" s="27" t="s">
        <v>45</v>
      </c>
      <c r="F375" s="45">
        <v>1</v>
      </c>
      <c r="G375" s="16">
        <f t="shared" si="2"/>
        <v>92</v>
      </c>
      <c r="H375" s="41"/>
      <c r="I375" s="41"/>
      <c r="J375" s="41"/>
      <c r="K375" s="18">
        <f>IF(J375&lt;&gt;0,-(J375-H375)/J375,"")</f>
        <v>0</v>
      </c>
      <c r="L375" s="41"/>
      <c r="M375" s="41"/>
    </row>
    <row r="376" spans="1:13" ht="15.75" hidden="1">
      <c r="A376" s="11"/>
      <c r="B376" s="25" t="s">
        <v>716</v>
      </c>
      <c r="C376" s="25" t="s">
        <v>717</v>
      </c>
      <c r="D376" s="21">
        <v>42803</v>
      </c>
      <c r="E376" s="70" t="s">
        <v>18</v>
      </c>
      <c r="F376" s="45">
        <v>52</v>
      </c>
      <c r="G376" s="16">
        <f t="shared" si="2"/>
        <v>92</v>
      </c>
      <c r="H376" s="41"/>
      <c r="I376" s="41"/>
      <c r="J376" s="41"/>
      <c r="K376" s="18">
        <f aca="true" t="shared" si="15" ref="K376:K377">IF(J369&lt;&gt;0,-(J369-H376)/J369,"")</f>
        <v>0</v>
      </c>
      <c r="L376" s="23"/>
      <c r="M376" s="23"/>
    </row>
    <row r="377" spans="1:13" ht="15.75" hidden="1">
      <c r="A377" s="11"/>
      <c r="B377" s="14" t="s">
        <v>718</v>
      </c>
      <c r="C377" s="14" t="s">
        <v>719</v>
      </c>
      <c r="D377" s="21">
        <v>42803</v>
      </c>
      <c r="E377" s="14" t="s">
        <v>516</v>
      </c>
      <c r="F377" s="31"/>
      <c r="G377" s="16">
        <f t="shared" si="2"/>
        <v>92</v>
      </c>
      <c r="H377" s="17"/>
      <c r="I377" s="17"/>
      <c r="J377" s="17"/>
      <c r="K377" s="18">
        <f t="shared" si="15"/>
        <v>0</v>
      </c>
      <c r="L377" s="41"/>
      <c r="M377" s="41"/>
    </row>
    <row r="378" spans="1:13" ht="15.75" hidden="1">
      <c r="A378" s="11"/>
      <c r="B378" s="25" t="s">
        <v>720</v>
      </c>
      <c r="C378" s="25" t="s">
        <v>721</v>
      </c>
      <c r="D378" s="21">
        <v>42803</v>
      </c>
      <c r="E378" s="27" t="s">
        <v>35</v>
      </c>
      <c r="F378" s="45"/>
      <c r="G378" s="16">
        <f t="shared" si="2"/>
        <v>92</v>
      </c>
      <c r="H378" s="41"/>
      <c r="I378" s="41"/>
      <c r="J378" s="41"/>
      <c r="K378" s="18"/>
      <c r="L378" s="41"/>
      <c r="M378" s="54"/>
    </row>
    <row r="379" spans="1:13" ht="15.75" hidden="1">
      <c r="A379" s="11"/>
      <c r="B379" s="25" t="s">
        <v>722</v>
      </c>
      <c r="C379" s="25" t="s">
        <v>723</v>
      </c>
      <c r="D379" s="21">
        <v>42796</v>
      </c>
      <c r="E379" s="27" t="s">
        <v>40</v>
      </c>
      <c r="F379" s="45"/>
      <c r="G379" s="16">
        <f t="shared" si="2"/>
        <v>93</v>
      </c>
      <c r="H379" s="41"/>
      <c r="I379" s="41"/>
      <c r="J379" s="41"/>
      <c r="K379" s="18">
        <f aca="true" t="shared" si="16" ref="K379:K380">IF(J379&lt;&gt;0,-(J379-H379)/J379,"")</f>
        <v>0</v>
      </c>
      <c r="L379" s="41"/>
      <c r="M379" s="41"/>
    </row>
    <row r="380" spans="1:13" ht="15.75" hidden="1">
      <c r="A380" s="11"/>
      <c r="B380" s="25" t="s">
        <v>724</v>
      </c>
      <c r="C380" s="25" t="s">
        <v>725</v>
      </c>
      <c r="D380" s="21">
        <v>42796</v>
      </c>
      <c r="E380" s="27" t="s">
        <v>30</v>
      </c>
      <c r="F380" s="45">
        <v>4</v>
      </c>
      <c r="G380" s="16">
        <f t="shared" si="2"/>
        <v>93</v>
      </c>
      <c r="H380" s="41"/>
      <c r="I380" s="41"/>
      <c r="J380" s="41"/>
      <c r="K380" s="18">
        <f t="shared" si="16"/>
        <v>0</v>
      </c>
      <c r="L380" s="41"/>
      <c r="M380" s="41"/>
    </row>
    <row r="381" spans="1:13" ht="15.75" hidden="1">
      <c r="A381" s="11"/>
      <c r="B381" s="25" t="s">
        <v>726</v>
      </c>
      <c r="C381" s="25" t="s">
        <v>727</v>
      </c>
      <c r="D381" s="21">
        <v>42796</v>
      </c>
      <c r="E381" s="27" t="s">
        <v>18</v>
      </c>
      <c r="F381" s="45">
        <v>51</v>
      </c>
      <c r="G381" s="16">
        <f t="shared" si="2"/>
        <v>93</v>
      </c>
      <c r="H381" s="41"/>
      <c r="I381" s="41"/>
      <c r="J381" s="41"/>
      <c r="K381" s="18">
        <f>IF(J374&lt;&gt;0,-(J374-H381)/J374,"")</f>
        <v>0</v>
      </c>
      <c r="L381" s="41"/>
      <c r="M381" s="54"/>
    </row>
    <row r="382" spans="1:13" ht="15.75" hidden="1">
      <c r="A382" s="11"/>
      <c r="B382" s="25" t="s">
        <v>728</v>
      </c>
      <c r="C382" s="25" t="s">
        <v>728</v>
      </c>
      <c r="D382" s="21">
        <v>42796</v>
      </c>
      <c r="E382" s="27" t="s">
        <v>18</v>
      </c>
      <c r="F382" s="45">
        <v>48</v>
      </c>
      <c r="G382" s="16">
        <f t="shared" si="2"/>
        <v>93</v>
      </c>
      <c r="H382" s="41"/>
      <c r="I382" s="41"/>
      <c r="J382" s="41"/>
      <c r="K382" s="18">
        <f aca="true" t="shared" si="17" ref="K382:K390">IF(J382&lt;&gt;0,-(J382-H382)/J382,"")</f>
        <v>0</v>
      </c>
      <c r="L382" s="41"/>
      <c r="M382" s="41"/>
    </row>
    <row r="383" spans="1:13" ht="15.75" hidden="1">
      <c r="A383" s="11"/>
      <c r="B383" s="25" t="s">
        <v>729</v>
      </c>
      <c r="C383" s="25" t="s">
        <v>730</v>
      </c>
      <c r="D383" s="21">
        <v>42796</v>
      </c>
      <c r="E383" s="27" t="s">
        <v>25</v>
      </c>
      <c r="F383" s="45"/>
      <c r="G383" s="16">
        <f t="shared" si="2"/>
        <v>93</v>
      </c>
      <c r="H383" s="41"/>
      <c r="I383" s="41"/>
      <c r="J383" s="41"/>
      <c r="K383" s="18">
        <f t="shared" si="17"/>
        <v>0</v>
      </c>
      <c r="L383" s="23"/>
      <c r="M383" s="23"/>
    </row>
    <row r="384" spans="1:13" ht="15.75" hidden="1">
      <c r="A384" s="11"/>
      <c r="B384" s="25" t="s">
        <v>731</v>
      </c>
      <c r="C384" s="25" t="s">
        <v>732</v>
      </c>
      <c r="D384" s="21">
        <v>42789</v>
      </c>
      <c r="E384" s="27" t="s">
        <v>25</v>
      </c>
      <c r="F384" s="45">
        <v>50</v>
      </c>
      <c r="G384" s="16">
        <f t="shared" si="2"/>
        <v>94</v>
      </c>
      <c r="H384" s="41"/>
      <c r="I384" s="41"/>
      <c r="J384" s="41"/>
      <c r="K384" s="18">
        <f t="shared" si="17"/>
        <v>0</v>
      </c>
      <c r="L384" s="41"/>
      <c r="M384" s="41"/>
    </row>
    <row r="385" spans="1:13" ht="15.75" hidden="1">
      <c r="A385" s="11"/>
      <c r="B385" s="25" t="s">
        <v>733</v>
      </c>
      <c r="C385" s="25" t="s">
        <v>734</v>
      </c>
      <c r="D385" s="21">
        <v>42789</v>
      </c>
      <c r="E385" s="27" t="s">
        <v>18</v>
      </c>
      <c r="F385" s="45">
        <v>26</v>
      </c>
      <c r="G385" s="16">
        <f t="shared" si="2"/>
        <v>94</v>
      </c>
      <c r="H385" s="41"/>
      <c r="I385" s="41"/>
      <c r="J385" s="41"/>
      <c r="K385" s="18">
        <f t="shared" si="17"/>
        <v>0</v>
      </c>
      <c r="L385" s="23"/>
      <c r="M385" s="23"/>
    </row>
    <row r="386" spans="1:13" ht="15.75" hidden="1">
      <c r="A386" s="11"/>
      <c r="B386" s="25" t="s">
        <v>735</v>
      </c>
      <c r="C386" s="25" t="s">
        <v>735</v>
      </c>
      <c r="D386" s="21">
        <v>42789</v>
      </c>
      <c r="E386" s="27" t="s">
        <v>736</v>
      </c>
      <c r="F386" s="45"/>
      <c r="G386" s="16">
        <f t="shared" si="2"/>
        <v>94</v>
      </c>
      <c r="H386" s="41"/>
      <c r="I386" s="41"/>
      <c r="J386" s="41"/>
      <c r="K386" s="18">
        <f t="shared" si="17"/>
        <v>0</v>
      </c>
      <c r="L386" s="41"/>
      <c r="M386" s="41"/>
    </row>
    <row r="387" spans="1:13" ht="15.75" hidden="1">
      <c r="A387" s="11"/>
      <c r="B387" s="14" t="s">
        <v>737</v>
      </c>
      <c r="C387" s="14" t="s">
        <v>738</v>
      </c>
      <c r="D387" s="13">
        <v>42782</v>
      </c>
      <c r="E387" s="14" t="s">
        <v>18</v>
      </c>
      <c r="F387" s="31">
        <v>35</v>
      </c>
      <c r="G387" s="16">
        <f t="shared" si="2"/>
        <v>95</v>
      </c>
      <c r="H387" s="41"/>
      <c r="I387" s="41"/>
      <c r="J387" s="41"/>
      <c r="K387" s="18">
        <f t="shared" si="17"/>
        <v>0</v>
      </c>
      <c r="L387" s="41"/>
      <c r="M387" s="41"/>
    </row>
    <row r="388" spans="1:13" ht="15.75" hidden="1">
      <c r="A388" s="11"/>
      <c r="B388" s="14" t="s">
        <v>739</v>
      </c>
      <c r="C388" s="14" t="s">
        <v>740</v>
      </c>
      <c r="D388" s="13">
        <v>42782</v>
      </c>
      <c r="E388" s="14" t="s">
        <v>21</v>
      </c>
      <c r="F388" s="31"/>
      <c r="G388" s="16">
        <f t="shared" si="2"/>
        <v>95</v>
      </c>
      <c r="H388" s="41"/>
      <c r="I388" s="41"/>
      <c r="J388" s="41"/>
      <c r="K388" s="18">
        <f t="shared" si="17"/>
        <v>0</v>
      </c>
      <c r="L388" s="41"/>
      <c r="M388" s="41"/>
    </row>
    <row r="389" spans="1:13" ht="15.75" hidden="1">
      <c r="A389" s="11"/>
      <c r="B389" s="25" t="s">
        <v>741</v>
      </c>
      <c r="C389" s="25" t="s">
        <v>742</v>
      </c>
      <c r="D389" s="21">
        <v>42782</v>
      </c>
      <c r="E389" s="27" t="s">
        <v>25</v>
      </c>
      <c r="F389" s="45">
        <v>40</v>
      </c>
      <c r="G389" s="16">
        <f t="shared" si="2"/>
        <v>95</v>
      </c>
      <c r="H389" s="41"/>
      <c r="I389" s="41"/>
      <c r="J389" s="41"/>
      <c r="K389" s="18">
        <f t="shared" si="17"/>
        <v>0</v>
      </c>
      <c r="L389" s="23"/>
      <c r="M389" s="23"/>
    </row>
    <row r="390" spans="1:13" ht="15.75" hidden="1">
      <c r="A390" s="11"/>
      <c r="B390" s="14" t="s">
        <v>743</v>
      </c>
      <c r="C390" s="14" t="s">
        <v>744</v>
      </c>
      <c r="D390" s="13">
        <v>42782</v>
      </c>
      <c r="E390" s="14" t="s">
        <v>18</v>
      </c>
      <c r="F390" s="31">
        <v>32</v>
      </c>
      <c r="G390" s="16">
        <f t="shared" si="2"/>
        <v>95</v>
      </c>
      <c r="H390" s="41"/>
      <c r="I390" s="41"/>
      <c r="J390" s="41"/>
      <c r="K390" s="18">
        <f t="shared" si="17"/>
        <v>0</v>
      </c>
      <c r="L390" s="23"/>
      <c r="M390" s="23"/>
    </row>
    <row r="391" spans="1:13" ht="15.75" hidden="1">
      <c r="A391" s="11"/>
      <c r="B391" s="14" t="s">
        <v>745</v>
      </c>
      <c r="C391" s="14" t="s">
        <v>746</v>
      </c>
      <c r="D391" s="13">
        <v>42782</v>
      </c>
      <c r="E391" s="14" t="s">
        <v>35</v>
      </c>
      <c r="F391" s="31"/>
      <c r="G391" s="16">
        <f t="shared" si="2"/>
        <v>95</v>
      </c>
      <c r="H391" s="41"/>
      <c r="I391" s="41"/>
      <c r="J391" s="41"/>
      <c r="K391" s="18"/>
      <c r="L391" s="23"/>
      <c r="M391" s="23"/>
    </row>
    <row r="392" spans="1:13" ht="15.75" hidden="1">
      <c r="A392" s="11"/>
      <c r="B392" s="14" t="s">
        <v>747</v>
      </c>
      <c r="C392" s="14" t="s">
        <v>747</v>
      </c>
      <c r="D392" s="13">
        <v>42782</v>
      </c>
      <c r="E392" s="14" t="s">
        <v>178</v>
      </c>
      <c r="F392" s="31">
        <v>23</v>
      </c>
      <c r="G392" s="16">
        <f t="shared" si="2"/>
        <v>95</v>
      </c>
      <c r="H392" s="41"/>
      <c r="I392" s="41"/>
      <c r="J392" s="41"/>
      <c r="K392" s="18">
        <f aca="true" t="shared" si="18" ref="K392:K393">IF(J392&lt;&gt;0,-(J392-H392)/J392,"")</f>
        <v>0</v>
      </c>
      <c r="L392" s="41"/>
      <c r="M392" s="41"/>
    </row>
    <row r="393" spans="1:13" ht="15.75" hidden="1">
      <c r="A393" s="11"/>
      <c r="B393" s="14" t="s">
        <v>748</v>
      </c>
      <c r="C393" s="14" t="s">
        <v>748</v>
      </c>
      <c r="D393" s="21">
        <v>42775</v>
      </c>
      <c r="E393" s="14" t="s">
        <v>40</v>
      </c>
      <c r="F393" s="31"/>
      <c r="G393" s="16">
        <f t="shared" si="2"/>
        <v>96</v>
      </c>
      <c r="H393" s="41"/>
      <c r="I393" s="41"/>
      <c r="J393" s="41"/>
      <c r="K393" s="18">
        <f t="shared" si="18"/>
        <v>0</v>
      </c>
      <c r="L393" s="41"/>
      <c r="M393" s="41"/>
    </row>
    <row r="394" spans="1:13" ht="15.75" hidden="1">
      <c r="A394" s="11"/>
      <c r="B394" s="25" t="s">
        <v>749</v>
      </c>
      <c r="C394" s="25" t="s">
        <v>750</v>
      </c>
      <c r="D394" s="21">
        <v>42775</v>
      </c>
      <c r="E394" s="70" t="s">
        <v>16</v>
      </c>
      <c r="F394" s="31">
        <v>69</v>
      </c>
      <c r="G394" s="16">
        <f t="shared" si="2"/>
        <v>96</v>
      </c>
      <c r="H394" s="41"/>
      <c r="I394" s="41"/>
      <c r="J394" s="41"/>
      <c r="K394" s="18">
        <f>IF(J387&lt;&gt;0,-(J387-H394)/J387,"")</f>
        <v>0</v>
      </c>
      <c r="L394" s="41"/>
      <c r="M394" s="41"/>
    </row>
    <row r="395" spans="2:13" ht="15.75" hidden="1">
      <c r="B395" s="14" t="s">
        <v>751</v>
      </c>
      <c r="C395" s="14" t="s">
        <v>752</v>
      </c>
      <c r="D395" s="13">
        <v>42775</v>
      </c>
      <c r="E395" s="14" t="s">
        <v>18</v>
      </c>
      <c r="F395" s="31">
        <v>60</v>
      </c>
      <c r="G395" s="16">
        <f t="shared" si="2"/>
        <v>96</v>
      </c>
      <c r="H395" s="41"/>
      <c r="I395" s="41"/>
      <c r="J395" s="41"/>
      <c r="K395" s="18">
        <f aca="true" t="shared" si="19" ref="K395:K397">IF(J395&lt;&gt;0,-(J395-H395)/J395,"")</f>
        <v>0</v>
      </c>
      <c r="L395" s="41"/>
      <c r="M395" s="41"/>
    </row>
    <row r="396" spans="2:13" ht="15.75" hidden="1">
      <c r="B396" s="14" t="s">
        <v>753</v>
      </c>
      <c r="C396" s="14" t="s">
        <v>754</v>
      </c>
      <c r="D396" s="13">
        <v>42768</v>
      </c>
      <c r="E396" s="14" t="s">
        <v>16</v>
      </c>
      <c r="F396" s="31">
        <v>33</v>
      </c>
      <c r="G396" s="16">
        <f t="shared" si="2"/>
        <v>97</v>
      </c>
      <c r="H396" s="41"/>
      <c r="I396" s="41"/>
      <c r="J396" s="41"/>
      <c r="K396" s="18">
        <f t="shared" si="19"/>
        <v>0</v>
      </c>
      <c r="L396" s="41"/>
      <c r="M396" s="41"/>
    </row>
    <row r="397" spans="2:13" ht="15.75" hidden="1">
      <c r="B397" s="14" t="s">
        <v>755</v>
      </c>
      <c r="C397" s="14" t="s">
        <v>756</v>
      </c>
      <c r="D397" s="13">
        <v>42768</v>
      </c>
      <c r="E397" s="14" t="s">
        <v>21</v>
      </c>
      <c r="F397" s="31"/>
      <c r="G397" s="16">
        <f t="shared" si="2"/>
        <v>97</v>
      </c>
      <c r="H397" s="41"/>
      <c r="I397" s="54"/>
      <c r="J397" s="41"/>
      <c r="K397" s="18">
        <f t="shared" si="19"/>
        <v>0</v>
      </c>
      <c r="L397" s="41"/>
      <c r="M397" s="41"/>
    </row>
    <row r="398" spans="2:13" ht="15.75" hidden="1">
      <c r="B398" s="14" t="s">
        <v>757</v>
      </c>
      <c r="C398" s="14" t="s">
        <v>757</v>
      </c>
      <c r="D398" s="13">
        <v>42761</v>
      </c>
      <c r="E398" s="14" t="s">
        <v>40</v>
      </c>
      <c r="F398" s="31"/>
      <c r="G398" s="16">
        <f t="shared" si="2"/>
        <v>98</v>
      </c>
      <c r="H398" s="41"/>
      <c r="I398" s="41"/>
      <c r="J398" s="41"/>
      <c r="K398" s="18">
        <f>IF(J392&lt;&gt;0,-(J392-H398)/J392,"")</f>
        <v>0</v>
      </c>
      <c r="L398" s="41"/>
      <c r="M398" s="41"/>
    </row>
    <row r="399" spans="2:13" ht="15.75" hidden="1">
      <c r="B399" s="25" t="s">
        <v>758</v>
      </c>
      <c r="C399" s="25" t="s">
        <v>759</v>
      </c>
      <c r="D399" s="21">
        <v>42754</v>
      </c>
      <c r="E399" s="70" t="s">
        <v>21</v>
      </c>
      <c r="F399" s="31"/>
      <c r="G399" s="16">
        <f t="shared" si="2"/>
        <v>99</v>
      </c>
      <c r="H399" s="41"/>
      <c r="I399" s="41"/>
      <c r="J399" s="41"/>
      <c r="K399" s="18">
        <f>IF(J399&lt;&gt;0,-(J399-H399)/J399,"")</f>
        <v>0</v>
      </c>
      <c r="L399" s="41"/>
      <c r="M399" s="41"/>
    </row>
    <row r="400" spans="2:13" ht="15.75" hidden="1">
      <c r="B400" s="25" t="s">
        <v>760</v>
      </c>
      <c r="C400" s="25" t="s">
        <v>761</v>
      </c>
      <c r="D400" s="21">
        <v>42747</v>
      </c>
      <c r="E400" s="27" t="s">
        <v>45</v>
      </c>
      <c r="F400" s="45">
        <v>1</v>
      </c>
      <c r="G400" s="16">
        <f t="shared" si="2"/>
        <v>100</v>
      </c>
      <c r="H400" s="41"/>
      <c r="I400" s="41"/>
      <c r="J400" s="41"/>
      <c r="K400" s="18">
        <f>IF(J393&lt;&gt;0,-(J393-H400)/J393,"")</f>
        <v>0</v>
      </c>
      <c r="L400" s="41"/>
      <c r="M400" s="41"/>
    </row>
    <row r="401" spans="2:13" ht="15.75" hidden="1">
      <c r="B401" s="25" t="s">
        <v>762</v>
      </c>
      <c r="C401" s="25" t="s">
        <v>763</v>
      </c>
      <c r="D401" s="21">
        <v>42740</v>
      </c>
      <c r="E401" s="27" t="s">
        <v>30</v>
      </c>
      <c r="F401" s="45">
        <v>38</v>
      </c>
      <c r="G401" s="16">
        <f t="shared" si="2"/>
        <v>101</v>
      </c>
      <c r="H401" s="41"/>
      <c r="I401" s="41"/>
      <c r="J401" s="41"/>
      <c r="K401" s="18">
        <f aca="true" t="shared" si="20" ref="K401:K403">IF(J401&lt;&gt;0,-(J401-H401)/J401,"")</f>
        <v>0</v>
      </c>
      <c r="L401" s="23"/>
      <c r="M401" s="23"/>
    </row>
    <row r="402" spans="2:13" ht="15.75" hidden="1">
      <c r="B402" s="25" t="s">
        <v>764</v>
      </c>
      <c r="C402" s="25" t="s">
        <v>765</v>
      </c>
      <c r="D402" s="21">
        <v>42733</v>
      </c>
      <c r="E402" s="70" t="s">
        <v>30</v>
      </c>
      <c r="F402" s="31">
        <v>50</v>
      </c>
      <c r="G402" s="16">
        <f t="shared" si="2"/>
        <v>102</v>
      </c>
      <c r="H402" s="41"/>
      <c r="I402" s="41"/>
      <c r="J402" s="41"/>
      <c r="K402" s="18">
        <f t="shared" si="20"/>
        <v>0</v>
      </c>
      <c r="L402" s="41"/>
      <c r="M402" s="41"/>
    </row>
    <row r="403" spans="2:13" ht="15.75" hidden="1">
      <c r="B403" s="25" t="s">
        <v>766</v>
      </c>
      <c r="C403" s="25" t="s">
        <v>767</v>
      </c>
      <c r="D403" s="21">
        <v>42719</v>
      </c>
      <c r="E403" s="27" t="s">
        <v>30</v>
      </c>
      <c r="F403" s="45">
        <v>6</v>
      </c>
      <c r="G403" s="16">
        <f t="shared" si="2"/>
        <v>104</v>
      </c>
      <c r="H403" s="41"/>
      <c r="I403" s="41"/>
      <c r="J403" s="41"/>
      <c r="K403" s="18">
        <f t="shared" si="20"/>
        <v>0</v>
      </c>
      <c r="L403" s="23"/>
      <c r="M403" s="23"/>
    </row>
    <row r="404" spans="2:13" ht="15.75" hidden="1">
      <c r="B404" s="26" t="s">
        <v>768</v>
      </c>
      <c r="C404" s="26" t="s">
        <v>769</v>
      </c>
      <c r="D404" s="21">
        <v>42719</v>
      </c>
      <c r="E404" s="14" t="s">
        <v>21</v>
      </c>
      <c r="F404" s="31"/>
      <c r="G404" s="16">
        <f t="shared" si="2"/>
        <v>104</v>
      </c>
      <c r="H404" s="41"/>
      <c r="I404" s="41"/>
      <c r="J404" s="41"/>
      <c r="K404" s="18">
        <f>IF(J398&lt;&gt;0,-(J398-H404)/J398,"")</f>
        <v>0</v>
      </c>
      <c r="L404" s="41"/>
      <c r="M404" s="41"/>
    </row>
    <row r="405" spans="2:13" ht="15.75" hidden="1">
      <c r="B405" s="24" t="s">
        <v>770</v>
      </c>
      <c r="C405" s="25" t="s">
        <v>771</v>
      </c>
      <c r="D405" s="21">
        <v>42684</v>
      </c>
      <c r="E405" s="27" t="s">
        <v>45</v>
      </c>
      <c r="F405" s="31">
        <v>1</v>
      </c>
      <c r="G405" s="16">
        <f t="shared" si="2"/>
        <v>109</v>
      </c>
      <c r="H405" s="41"/>
      <c r="I405" s="33"/>
      <c r="J405" s="41"/>
      <c r="K405" s="18">
        <f>IF(J405&lt;&gt;0,-(J405-H405)/J405,"")</f>
        <v>0</v>
      </c>
      <c r="L405" s="41"/>
      <c r="M405" s="41"/>
    </row>
    <row r="406" spans="2:13" ht="15.75" hidden="1">
      <c r="B406" s="24" t="s">
        <v>772</v>
      </c>
      <c r="C406" s="24" t="s">
        <v>773</v>
      </c>
      <c r="D406" s="21">
        <v>42642</v>
      </c>
      <c r="E406" s="14" t="s">
        <v>45</v>
      </c>
      <c r="F406" s="31">
        <v>1</v>
      </c>
      <c r="G406" s="16">
        <f t="shared" si="2"/>
        <v>115</v>
      </c>
      <c r="H406" s="33"/>
      <c r="I406" s="33"/>
      <c r="J406" s="33"/>
      <c r="K406" s="18">
        <f>IF(J401&lt;&gt;0,-(J401-H406)/J401,"")</f>
        <v>0</v>
      </c>
      <c r="L406" s="41"/>
      <c r="M406" s="41"/>
    </row>
    <row r="407" spans="2:13" ht="15.75" hidden="1">
      <c r="B407" s="67" t="s">
        <v>774</v>
      </c>
      <c r="C407" s="67" t="s">
        <v>775</v>
      </c>
      <c r="D407" s="21">
        <v>42530</v>
      </c>
      <c r="E407" s="27" t="s">
        <v>30</v>
      </c>
      <c r="F407" s="45"/>
      <c r="G407" s="16">
        <f t="shared" si="2"/>
        <v>131</v>
      </c>
      <c r="H407" s="41"/>
      <c r="I407" s="41"/>
      <c r="J407" s="41"/>
      <c r="K407" s="18">
        <f aca="true" t="shared" si="21" ref="K407:K409">IF(J407&lt;&gt;0,-(J407-H407)/J407,"")</f>
        <v>0</v>
      </c>
      <c r="L407" s="41"/>
      <c r="M407" s="41"/>
    </row>
    <row r="408" spans="2:13" ht="15.75" hidden="1">
      <c r="B408" s="20" t="s">
        <v>776</v>
      </c>
      <c r="C408" s="20" t="s">
        <v>777</v>
      </c>
      <c r="D408" s="21">
        <v>42138</v>
      </c>
      <c r="E408" s="27" t="s">
        <v>30</v>
      </c>
      <c r="F408" s="45"/>
      <c r="G408" s="16">
        <f t="shared" si="2"/>
        <v>187</v>
      </c>
      <c r="H408" s="71"/>
      <c r="I408" s="71"/>
      <c r="J408" s="71"/>
      <c r="K408" s="18">
        <f t="shared" si="21"/>
        <v>0</v>
      </c>
      <c r="L408" s="23"/>
      <c r="M408" s="23"/>
    </row>
    <row r="409" spans="2:13" ht="15.75" hidden="1">
      <c r="B409" s="20" t="s">
        <v>778</v>
      </c>
      <c r="C409" s="20" t="s">
        <v>779</v>
      </c>
      <c r="D409" s="21">
        <v>41760</v>
      </c>
      <c r="E409" s="27" t="s">
        <v>30</v>
      </c>
      <c r="F409" s="45"/>
      <c r="G409" s="16">
        <f t="shared" si="2"/>
        <v>241</v>
      </c>
      <c r="H409" s="41"/>
      <c r="I409" s="41"/>
      <c r="J409" s="41"/>
      <c r="K409" s="18">
        <f t="shared" si="21"/>
        <v>0</v>
      </c>
      <c r="L409" s="41"/>
      <c r="M409" s="41"/>
    </row>
    <row r="410" spans="1:13" ht="15.75" hidden="1">
      <c r="A410" s="11"/>
      <c r="B410" s="20" t="s">
        <v>780</v>
      </c>
      <c r="C410" s="20" t="s">
        <v>781</v>
      </c>
      <c r="D410" s="21">
        <v>42937</v>
      </c>
      <c r="E410" s="27" t="s">
        <v>30</v>
      </c>
      <c r="F410" s="45"/>
      <c r="G410" s="16">
        <v>0</v>
      </c>
      <c r="H410" s="41"/>
      <c r="I410" s="41"/>
      <c r="J410" s="41"/>
      <c r="K410" s="18"/>
      <c r="L410" s="41"/>
      <c r="M410" s="41"/>
    </row>
    <row r="411" spans="1:13" ht="15.75" hidden="1">
      <c r="A411" s="11"/>
      <c r="B411" s="20" t="s">
        <v>782</v>
      </c>
      <c r="C411" s="20" t="s">
        <v>783</v>
      </c>
      <c r="D411" s="21"/>
      <c r="E411" s="27" t="s">
        <v>30</v>
      </c>
      <c r="F411" s="45">
        <v>7</v>
      </c>
      <c r="G411" s="16"/>
      <c r="H411" s="41"/>
      <c r="I411" s="41"/>
      <c r="J411" s="41"/>
      <c r="K411" s="18">
        <f aca="true" t="shared" si="22" ref="K411:K412">IF(J411&lt;&gt;0,-(J411-H411)/J411,"")</f>
        <v>0</v>
      </c>
      <c r="L411" s="41"/>
      <c r="M411" s="41"/>
    </row>
    <row r="412" spans="1:13" ht="15.75" hidden="1">
      <c r="A412" s="11"/>
      <c r="B412" s="20" t="s">
        <v>762</v>
      </c>
      <c r="C412" s="20" t="s">
        <v>763</v>
      </c>
      <c r="D412" s="21">
        <v>42740</v>
      </c>
      <c r="E412" s="27" t="s">
        <v>30</v>
      </c>
      <c r="F412" s="45">
        <v>1</v>
      </c>
      <c r="G412" s="16"/>
      <c r="H412" s="41"/>
      <c r="I412" s="41"/>
      <c r="J412" s="41"/>
      <c r="K412" s="18">
        <f t="shared" si="22"/>
        <v>0</v>
      </c>
      <c r="L412" s="41"/>
      <c r="M412" s="41"/>
    </row>
    <row r="413" spans="1:13" ht="15.75">
      <c r="A413" s="11"/>
      <c r="B413" s="24"/>
      <c r="C413" s="24"/>
      <c r="D413" s="21"/>
      <c r="E413" s="14"/>
      <c r="F413" s="31"/>
      <c r="G413" s="16"/>
      <c r="H413" s="33"/>
      <c r="I413" s="33"/>
      <c r="J413" s="33"/>
      <c r="K413" s="18"/>
      <c r="L413" s="41"/>
      <c r="M413" s="41"/>
    </row>
    <row r="414" spans="1:13" ht="15.75">
      <c r="A414" s="72"/>
      <c r="B414" s="72" t="s">
        <v>784</v>
      </c>
      <c r="C414" s="72"/>
      <c r="D414" s="73"/>
      <c r="E414" s="72"/>
      <c r="F414" s="74"/>
      <c r="G414" s="75"/>
      <c r="H414" s="76">
        <f>SUM(H14:H409)</f>
        <v>433324548</v>
      </c>
      <c r="I414" s="76">
        <f>SUM(I14:I409)</f>
        <v>308909</v>
      </c>
      <c r="J414" s="76">
        <v>273968322</v>
      </c>
      <c r="K414" s="77">
        <f>IF(J414&lt;&gt;0,-(J414-H414)/J414,"")</f>
        <v>0.5816593131522703</v>
      </c>
      <c r="L414" s="76">
        <f>SUM(L14:L409)</f>
        <v>4247496432</v>
      </c>
      <c r="M414" s="76">
        <f>SUM(M14:M409)</f>
        <v>3037613</v>
      </c>
    </row>
    <row r="415" ht="15.75">
      <c r="B415" t="s">
        <v>785</v>
      </c>
    </row>
    <row r="416" spans="2:12" ht="16.5" customHeight="1">
      <c r="B416" t="s">
        <v>786</v>
      </c>
      <c r="H416" s="78"/>
      <c r="I416" s="79" t="s">
        <v>787</v>
      </c>
      <c r="J416" s="79"/>
      <c r="K416" s="80"/>
      <c r="L416" t="s">
        <v>788</v>
      </c>
    </row>
    <row r="417" spans="2:12" ht="15.75">
      <c r="B417" s="81">
        <v>43447</v>
      </c>
      <c r="H417" s="82"/>
      <c r="I417" t="s">
        <v>789</v>
      </c>
      <c r="K417" s="83"/>
      <c r="L417" t="s">
        <v>790</v>
      </c>
    </row>
    <row r="419" ht="20.25">
      <c r="B419" s="84" t="s">
        <v>791</v>
      </c>
    </row>
    <row r="420" ht="16.5" customHeight="1" outlineLevel="1"/>
    <row r="421" spans="2:5" ht="16.5" customHeight="1" outlineLevel="1">
      <c r="B421" t="s">
        <v>16</v>
      </c>
      <c r="C421" s="85">
        <f>SUMIF($E$4:$E$414,"=UIP",$H$4:$H$414)</f>
        <v>156011018</v>
      </c>
      <c r="E421" s="86">
        <f aca="true" t="shared" si="23" ref="E421:E442">C421/$C$444</f>
        <v>0.3600327254019313</v>
      </c>
    </row>
    <row r="422" spans="2:5" ht="15.75" outlineLevel="1">
      <c r="B422" t="s">
        <v>18</v>
      </c>
      <c r="C422" s="85">
        <f>SUMIF($E$4:$E$414,"=InterCom",$H$4:$H$414)</f>
        <v>123555728</v>
      </c>
      <c r="E422" s="86">
        <f t="shared" si="23"/>
        <v>0.28513438384755435</v>
      </c>
    </row>
    <row r="423" spans="2:5" ht="15.75" outlineLevel="1">
      <c r="B423" t="s">
        <v>21</v>
      </c>
      <c r="C423" s="85">
        <f>SUMIF($E$4:$E$414,"=Forum",$H$4:$H$414)</f>
        <v>64739315</v>
      </c>
      <c r="E423" s="86">
        <f t="shared" si="23"/>
        <v>0.14940144817274464</v>
      </c>
    </row>
    <row r="424" spans="2:5" ht="15.75" outlineLevel="1">
      <c r="B424" t="s">
        <v>25</v>
      </c>
      <c r="C424" s="85">
        <f>SUMIF($E$4:$E$414,"=Freeman",$H$4:$H$414)</f>
        <v>38699094</v>
      </c>
      <c r="E424" s="86">
        <f t="shared" si="23"/>
        <v>0.08930741214319572</v>
      </c>
    </row>
    <row r="425" spans="2:5" ht="15.75" outlineLevel="1">
      <c r="B425" t="s">
        <v>30</v>
      </c>
      <c r="C425" s="85">
        <f>SUMIF($E$4:$E$414,"=ADS",$H$4:$H$414)</f>
        <v>25140815</v>
      </c>
      <c r="E425" s="86">
        <f t="shared" si="23"/>
        <v>0.05801844164157531</v>
      </c>
    </row>
    <row r="426" spans="2:5" ht="15.75" outlineLevel="1">
      <c r="B426" t="s">
        <v>35</v>
      </c>
      <c r="C426" s="85">
        <f>SUMIF($E$4:$E$414,"=Vertigo",$H$4:$H$414)</f>
        <v>14067733</v>
      </c>
      <c r="E426" s="86">
        <f t="shared" si="23"/>
        <v>0.03246465741423908</v>
      </c>
    </row>
    <row r="427" spans="2:5" ht="15.75" outlineLevel="1">
      <c r="B427" t="s">
        <v>40</v>
      </c>
      <c r="C427" s="85">
        <f>SUMIF($E$4:$E$414,"=MoziNet",$H$4:$H$414)</f>
        <v>5152990</v>
      </c>
      <c r="E427" s="86">
        <f t="shared" si="23"/>
        <v>0.011891756476256683</v>
      </c>
    </row>
    <row r="428" spans="2:5" ht="15.75" outlineLevel="1">
      <c r="B428" t="s">
        <v>45</v>
      </c>
      <c r="C428" s="85">
        <f>SUMIF($E$4:$E$414,"=Big Bang Media",$H$4:$H$414)</f>
        <v>4684995</v>
      </c>
      <c r="E428" s="86">
        <f t="shared" si="23"/>
        <v>0.010811746118754389</v>
      </c>
    </row>
    <row r="429" spans="2:5" ht="15.75" outlineLevel="1">
      <c r="B429" t="s">
        <v>51</v>
      </c>
      <c r="C429" s="85">
        <f>SUMIF($E$4:$E$414,"=MegaFilm",$H$4:$H$414)</f>
        <v>1272860</v>
      </c>
      <c r="E429" s="86">
        <f t="shared" si="23"/>
        <v>0.0029374287837484804</v>
      </c>
    </row>
    <row r="430" spans="2:5" ht="15.75" outlineLevel="1">
      <c r="B430" t="s">
        <v>792</v>
      </c>
      <c r="C430" s="85">
        <f>SUMIF($E$4:$E$414,"=Cinetel",$H$4:$H$414)</f>
        <v>0</v>
      </c>
      <c r="E430" s="86">
        <f t="shared" si="23"/>
        <v>0</v>
      </c>
    </row>
    <row r="431" spans="2:5" ht="15.75" outlineLevel="1">
      <c r="B431" t="s">
        <v>92</v>
      </c>
      <c r="C431" s="85">
        <f>SUMIF($E$4:$E$414,"=Romis",$H$4:$H$414)</f>
        <v>0</v>
      </c>
      <c r="E431" s="86">
        <f t="shared" si="23"/>
        <v>0</v>
      </c>
    </row>
    <row r="432" spans="2:5" ht="15.75" outlineLevel="1">
      <c r="B432" t="s">
        <v>178</v>
      </c>
      <c r="C432" s="85">
        <f>SUMIF($E$4:$E$414,"=Hungaricom",$H$4:$H$414)</f>
        <v>0</v>
      </c>
      <c r="E432" s="86">
        <f t="shared" si="23"/>
        <v>0</v>
      </c>
    </row>
    <row r="433" spans="2:5" ht="15.75" outlineLevel="1">
      <c r="B433" t="s">
        <v>538</v>
      </c>
      <c r="C433" s="85">
        <f>SUMIF($E$4:$E$414,"=Sky Film",$H$4:$H$414)</f>
        <v>0</v>
      </c>
      <c r="E433" s="86">
        <f t="shared" si="23"/>
        <v>0</v>
      </c>
    </row>
    <row r="434" spans="2:5" ht="15.75" outlineLevel="1">
      <c r="B434" t="s">
        <v>793</v>
      </c>
      <c r="C434" s="85">
        <f>SUMIF($E$4:$E$414,"=Pannonia",$H$4:$H$414)</f>
        <v>0</v>
      </c>
      <c r="E434" s="86">
        <f t="shared" si="23"/>
        <v>0</v>
      </c>
    </row>
    <row r="435" spans="2:5" ht="15.75" outlineLevel="1">
      <c r="B435" t="s">
        <v>114</v>
      </c>
      <c r="C435" s="85">
        <f>SUMIF($E$4:$E$414,"=Magyarhangya",$H$4:$H$414)</f>
        <v>0</v>
      </c>
      <c r="E435" s="86">
        <f t="shared" si="23"/>
        <v>0</v>
      </c>
    </row>
    <row r="436" spans="2:5" ht="15.75" outlineLevel="1">
      <c r="B436" t="s">
        <v>298</v>
      </c>
      <c r="C436" s="85">
        <f>SUMIF($E$4:$E$414,"=Kedd",$H$4:$H$414)</f>
        <v>0</v>
      </c>
      <c r="E436" s="86">
        <f t="shared" si="23"/>
        <v>0</v>
      </c>
    </row>
    <row r="437" spans="2:5" ht="15.75" outlineLevel="1">
      <c r="B437" t="s">
        <v>544</v>
      </c>
      <c r="C437" s="85">
        <f>SUMIF($E$4:$E$414,"=FilmNet",$H$4:$H$414)</f>
        <v>0</v>
      </c>
      <c r="E437" s="86">
        <f t="shared" si="23"/>
        <v>0</v>
      </c>
    </row>
    <row r="438" spans="2:5" ht="15.75" outlineLevel="1">
      <c r="B438" t="s">
        <v>207</v>
      </c>
      <c r="C438" s="85">
        <f>SUMIF($E$4:$E$414,"=ELF Pictures",$H$4:$H$414)</f>
        <v>0</v>
      </c>
      <c r="E438" s="86">
        <f t="shared" si="23"/>
        <v>0</v>
      </c>
    </row>
    <row r="439" spans="2:5" ht="15.75" outlineLevel="1">
      <c r="B439" t="s">
        <v>98</v>
      </c>
      <c r="C439" s="85">
        <f>SUMIF($E$4:$E$414,"=Cirko Film",$H$4:$H$414)</f>
        <v>0</v>
      </c>
      <c r="E439" s="86">
        <f t="shared" si="23"/>
        <v>0</v>
      </c>
    </row>
    <row r="440" spans="2:5" ht="15.75" outlineLevel="1">
      <c r="B440" t="s">
        <v>100</v>
      </c>
      <c r="C440" s="85">
        <f>SUMIF($E$4:$E$414,"=Cinenuovo",$H$4:$H$414)</f>
        <v>0</v>
      </c>
      <c r="E440" s="86">
        <f t="shared" si="23"/>
        <v>0</v>
      </c>
    </row>
    <row r="441" spans="2:5" ht="15.75" outlineLevel="1">
      <c r="B441" t="s">
        <v>305</v>
      </c>
      <c r="C441" s="85">
        <f>SUMIF($E$4:$E$414,"=Cinefilco",$H$4:$H$414)</f>
        <v>0</v>
      </c>
      <c r="E441" s="86">
        <f t="shared" si="23"/>
        <v>0</v>
      </c>
    </row>
    <row r="442" spans="2:5" ht="15.75" outlineLevel="1">
      <c r="B442" t="s">
        <v>516</v>
      </c>
      <c r="C442" s="85">
        <f>SUMIF($E$4:$E$414,"=A Company",$H$4:$H$414)</f>
        <v>0</v>
      </c>
      <c r="E442" s="86">
        <f t="shared" si="23"/>
        <v>0</v>
      </c>
    </row>
    <row r="443" ht="15.75" outlineLevel="1"/>
    <row r="444" spans="3:5" ht="15.75" outlineLevel="1">
      <c r="C444" s="85">
        <f>SUM(C421:C443)</f>
        <v>433324548</v>
      </c>
      <c r="E444" s="86">
        <f>C444/$C$444</f>
        <v>1</v>
      </c>
    </row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416:J4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6"/>
  <sheetViews>
    <sheetView workbookViewId="0" topLeftCell="A1">
      <selection activeCell="B1" sqref="B1"/>
    </sheetView>
  </sheetViews>
  <sheetFormatPr defaultColWidth="10.2812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87">
        <v>1</v>
      </c>
      <c r="B3" s="88" t="s">
        <v>441</v>
      </c>
      <c r="C3" s="88" t="s">
        <v>442</v>
      </c>
      <c r="D3" s="89">
        <v>43083</v>
      </c>
      <c r="E3" s="90" t="s">
        <v>21</v>
      </c>
      <c r="F3" s="91"/>
      <c r="G3" s="92">
        <v>1</v>
      </c>
      <c r="H3" s="93">
        <v>561319106</v>
      </c>
      <c r="I3" s="93">
        <v>372325</v>
      </c>
    </row>
    <row r="4" spans="1:9" ht="15.75">
      <c r="A4" s="87">
        <v>2</v>
      </c>
      <c r="B4" s="88" t="s">
        <v>248</v>
      </c>
      <c r="C4" s="88" t="s">
        <v>249</v>
      </c>
      <c r="D4" s="94">
        <v>43216</v>
      </c>
      <c r="E4" s="90" t="s">
        <v>21</v>
      </c>
      <c r="F4" s="91"/>
      <c r="G4" s="92">
        <v>1</v>
      </c>
      <c r="H4" s="93">
        <v>485139459</v>
      </c>
      <c r="I4" s="93">
        <v>313525</v>
      </c>
    </row>
    <row r="5" spans="1:9" ht="15.75">
      <c r="A5" s="87">
        <v>3</v>
      </c>
      <c r="B5" s="12" t="s">
        <v>768</v>
      </c>
      <c r="C5" s="12" t="s">
        <v>769</v>
      </c>
      <c r="D5" s="94">
        <v>42719</v>
      </c>
      <c r="E5" s="12" t="s">
        <v>21</v>
      </c>
      <c r="F5" s="95"/>
      <c r="G5" s="92">
        <v>1</v>
      </c>
      <c r="H5" s="93">
        <v>346965960</v>
      </c>
      <c r="I5" s="93">
        <v>238232</v>
      </c>
    </row>
    <row r="6" spans="1:9" ht="15.75">
      <c r="A6" s="87">
        <v>4</v>
      </c>
      <c r="B6" s="12" t="s">
        <v>243</v>
      </c>
      <c r="C6" s="12" t="s">
        <v>243</v>
      </c>
      <c r="D6" s="94">
        <v>43237</v>
      </c>
      <c r="E6" s="12" t="s">
        <v>21</v>
      </c>
      <c r="F6" s="91"/>
      <c r="G6" s="92">
        <v>1</v>
      </c>
      <c r="H6" s="96">
        <v>307023276</v>
      </c>
      <c r="I6" s="96">
        <v>211016</v>
      </c>
    </row>
    <row r="7" spans="1:9" ht="15.75">
      <c r="A7" s="87">
        <v>5</v>
      </c>
      <c r="B7" s="12" t="s">
        <v>483</v>
      </c>
      <c r="C7" s="12" t="s">
        <v>484</v>
      </c>
      <c r="D7" s="89">
        <v>43041</v>
      </c>
      <c r="E7" s="97" t="s">
        <v>21</v>
      </c>
      <c r="F7" s="12"/>
      <c r="G7" s="92">
        <v>1</v>
      </c>
      <c r="H7" s="98">
        <v>301120269</v>
      </c>
      <c r="I7" s="99">
        <v>202816</v>
      </c>
    </row>
    <row r="8" spans="1:9" ht="15.75">
      <c r="A8" s="87">
        <v>6</v>
      </c>
      <c r="B8" s="100" t="s">
        <v>683</v>
      </c>
      <c r="C8" s="100" t="s">
        <v>684</v>
      </c>
      <c r="D8" s="94">
        <v>42838</v>
      </c>
      <c r="E8" s="90" t="s">
        <v>16</v>
      </c>
      <c r="F8" s="91">
        <v>59</v>
      </c>
      <c r="G8" s="92">
        <v>1</v>
      </c>
      <c r="H8" s="93">
        <v>262960287</v>
      </c>
      <c r="I8" s="93">
        <v>185459</v>
      </c>
    </row>
    <row r="9" spans="1:9" ht="15.75">
      <c r="A9" s="87">
        <v>7</v>
      </c>
      <c r="B9" s="88" t="s">
        <v>615</v>
      </c>
      <c r="C9" s="88" t="s">
        <v>616</v>
      </c>
      <c r="D9" s="94">
        <v>42915</v>
      </c>
      <c r="E9" s="90" t="s">
        <v>16</v>
      </c>
      <c r="F9" s="91">
        <v>45</v>
      </c>
      <c r="G9" s="92">
        <v>1</v>
      </c>
      <c r="H9" s="93">
        <v>257973382</v>
      </c>
      <c r="I9" s="93">
        <v>194895</v>
      </c>
    </row>
    <row r="10" spans="1:9" ht="15.75">
      <c r="A10" s="87">
        <v>8</v>
      </c>
      <c r="B10" s="101" t="s">
        <v>151</v>
      </c>
      <c r="C10" s="88" t="s">
        <v>152</v>
      </c>
      <c r="D10" s="94">
        <v>43300</v>
      </c>
      <c r="E10" s="90" t="s">
        <v>16</v>
      </c>
      <c r="F10" s="92">
        <v>70</v>
      </c>
      <c r="G10" s="92">
        <v>1</v>
      </c>
      <c r="H10" s="93">
        <v>257568814</v>
      </c>
      <c r="I10" s="93">
        <v>194076</v>
      </c>
    </row>
    <row r="11" spans="1:9" ht="15.75">
      <c r="A11" s="87">
        <v>9</v>
      </c>
      <c r="B11" s="12" t="s">
        <v>225</v>
      </c>
      <c r="C11" s="12" t="s">
        <v>226</v>
      </c>
      <c r="D11" s="94">
        <v>43258</v>
      </c>
      <c r="E11" s="12" t="s">
        <v>16</v>
      </c>
      <c r="F11" s="91">
        <v>66</v>
      </c>
      <c r="G11" s="92">
        <v>1</v>
      </c>
      <c r="H11" s="93">
        <v>239223482</v>
      </c>
      <c r="I11" s="93">
        <v>153586</v>
      </c>
    </row>
    <row r="12" spans="1:9" ht="15.75">
      <c r="A12" s="87">
        <v>10</v>
      </c>
      <c r="B12" s="88" t="s">
        <v>52</v>
      </c>
      <c r="C12" s="88" t="s">
        <v>52</v>
      </c>
      <c r="D12" s="13">
        <v>43377</v>
      </c>
      <c r="E12" s="27" t="s">
        <v>18</v>
      </c>
      <c r="F12" s="19">
        <v>63</v>
      </c>
      <c r="G12" s="16">
        <v>1</v>
      </c>
      <c r="H12" s="22">
        <v>211354951</v>
      </c>
      <c r="I12" s="22">
        <v>134769</v>
      </c>
    </row>
    <row r="13" spans="2:9" ht="15.75">
      <c r="B13" s="102" t="s">
        <v>22</v>
      </c>
      <c r="C13" s="100" t="s">
        <v>23</v>
      </c>
      <c r="D13" s="13">
        <v>43419</v>
      </c>
      <c r="E13" s="14" t="s">
        <v>18</v>
      </c>
      <c r="F13" s="19">
        <v>35</v>
      </c>
      <c r="G13" s="16">
        <v>1</v>
      </c>
      <c r="H13" s="22">
        <v>211106492</v>
      </c>
      <c r="I13" s="22">
        <v>134880</v>
      </c>
    </row>
    <row r="14" spans="2:9" ht="15.75">
      <c r="B14" s="88" t="s">
        <v>19</v>
      </c>
      <c r="C14" s="88" t="s">
        <v>20</v>
      </c>
      <c r="D14" s="94">
        <v>43405</v>
      </c>
      <c r="E14" s="12" t="s">
        <v>21</v>
      </c>
      <c r="F14" s="103"/>
      <c r="G14" s="92">
        <v>1</v>
      </c>
      <c r="H14" s="96">
        <v>204673592</v>
      </c>
      <c r="I14" s="96">
        <v>142109</v>
      </c>
    </row>
    <row r="15" spans="2:9" ht="15.75">
      <c r="B15" s="100" t="s">
        <v>749</v>
      </c>
      <c r="C15" s="100" t="s">
        <v>750</v>
      </c>
      <c r="D15" s="94">
        <v>42775</v>
      </c>
      <c r="E15" s="104" t="s">
        <v>16</v>
      </c>
      <c r="F15" s="95">
        <v>69</v>
      </c>
      <c r="G15" s="92">
        <v>1</v>
      </c>
      <c r="H15" s="93">
        <v>199510104</v>
      </c>
      <c r="I15" s="93">
        <v>148336</v>
      </c>
    </row>
    <row r="16" spans="2:9" ht="15.75">
      <c r="B16" s="12" t="s">
        <v>380</v>
      </c>
      <c r="C16" s="105" t="s">
        <v>381</v>
      </c>
      <c r="D16" s="94">
        <v>43139</v>
      </c>
      <c r="E16" s="12" t="s">
        <v>16</v>
      </c>
      <c r="F16" s="91">
        <v>65</v>
      </c>
      <c r="G16" s="92">
        <v>1</v>
      </c>
      <c r="H16" s="93">
        <v>196916257</v>
      </c>
      <c r="I16" s="93">
        <v>142996</v>
      </c>
    </row>
    <row r="17" spans="2:9" ht="15.75">
      <c r="B17" s="100" t="s">
        <v>794</v>
      </c>
      <c r="C17" s="100" t="s">
        <v>795</v>
      </c>
      <c r="D17" s="94">
        <v>42691</v>
      </c>
      <c r="E17" s="90" t="s">
        <v>18</v>
      </c>
      <c r="F17" s="91">
        <v>65</v>
      </c>
      <c r="G17" s="92">
        <v>1</v>
      </c>
      <c r="H17" s="98">
        <v>188464980</v>
      </c>
      <c r="I17" s="98">
        <v>131551</v>
      </c>
    </row>
    <row r="18" spans="2:9" ht="15.75">
      <c r="B18" s="88" t="s">
        <v>661</v>
      </c>
      <c r="C18" s="88" t="s">
        <v>662</v>
      </c>
      <c r="D18" s="94">
        <v>42859</v>
      </c>
      <c r="E18" s="90" t="s">
        <v>21</v>
      </c>
      <c r="F18" s="91"/>
      <c r="G18" s="92">
        <v>1</v>
      </c>
      <c r="H18" s="93">
        <v>186543745</v>
      </c>
      <c r="I18" s="93">
        <v>124910</v>
      </c>
    </row>
    <row r="19" spans="2:9" ht="15.75">
      <c r="B19" s="100" t="s">
        <v>241</v>
      </c>
      <c r="C19" s="100" t="s">
        <v>242</v>
      </c>
      <c r="D19" s="94">
        <v>43244</v>
      </c>
      <c r="E19" s="90" t="s">
        <v>21</v>
      </c>
      <c r="F19" s="91"/>
      <c r="G19" s="92">
        <v>1</v>
      </c>
      <c r="H19" s="106">
        <v>186025420</v>
      </c>
      <c r="I19" s="106">
        <v>120758</v>
      </c>
    </row>
    <row r="20" spans="2:9" ht="15.75">
      <c r="B20" s="12" t="s">
        <v>377</v>
      </c>
      <c r="C20" s="12" t="s">
        <v>377</v>
      </c>
      <c r="D20" s="89">
        <v>43146</v>
      </c>
      <c r="E20" s="90" t="s">
        <v>35</v>
      </c>
      <c r="F20" s="12">
        <v>115</v>
      </c>
      <c r="G20" s="92">
        <v>1</v>
      </c>
      <c r="H20" s="93">
        <v>181062292</v>
      </c>
      <c r="I20" s="93">
        <v>125771</v>
      </c>
    </row>
    <row r="21" spans="2:9" ht="15.75">
      <c r="B21" s="101" t="s">
        <v>646</v>
      </c>
      <c r="C21" s="101" t="s">
        <v>647</v>
      </c>
      <c r="D21" s="107">
        <v>42880</v>
      </c>
      <c r="E21" s="100" t="s">
        <v>21</v>
      </c>
      <c r="F21" s="108"/>
      <c r="G21" s="92">
        <v>1</v>
      </c>
      <c r="H21" s="109">
        <v>180562475</v>
      </c>
      <c r="I21" s="109">
        <v>124437</v>
      </c>
    </row>
    <row r="22" spans="2:9" ht="15.75">
      <c r="B22" s="88" t="s">
        <v>373</v>
      </c>
      <c r="C22" s="88" t="s">
        <v>374</v>
      </c>
      <c r="D22" s="94">
        <v>43146</v>
      </c>
      <c r="E22" s="90" t="s">
        <v>21</v>
      </c>
      <c r="F22" s="91"/>
      <c r="G22" s="92">
        <v>1</v>
      </c>
      <c r="H22" s="93">
        <v>168777729</v>
      </c>
      <c r="I22" s="93">
        <v>109628</v>
      </c>
    </row>
    <row r="23" spans="2:9" ht="15.75">
      <c r="B23" s="88" t="s">
        <v>168</v>
      </c>
      <c r="C23" s="88" t="s">
        <v>169</v>
      </c>
      <c r="D23" s="94">
        <v>43286</v>
      </c>
      <c r="E23" s="12" t="s">
        <v>21</v>
      </c>
      <c r="F23" s="91"/>
      <c r="G23" s="92">
        <v>1</v>
      </c>
      <c r="H23" s="96">
        <v>168204320</v>
      </c>
      <c r="I23" s="96">
        <v>117507</v>
      </c>
    </row>
    <row r="24" spans="2:9" ht="15.75">
      <c r="B24" s="101" t="s">
        <v>74</v>
      </c>
      <c r="C24" s="88" t="s">
        <v>75</v>
      </c>
      <c r="D24" s="94">
        <v>43293</v>
      </c>
      <c r="E24" s="90" t="s">
        <v>18</v>
      </c>
      <c r="F24" s="91">
        <v>71</v>
      </c>
      <c r="G24" s="92">
        <v>1</v>
      </c>
      <c r="H24" s="93">
        <v>164925851</v>
      </c>
      <c r="I24" s="93">
        <v>121625</v>
      </c>
    </row>
    <row r="25" spans="2:9" ht="15.75">
      <c r="B25" s="100" t="s">
        <v>796</v>
      </c>
      <c r="C25" s="100" t="s">
        <v>796</v>
      </c>
      <c r="D25" s="94">
        <v>42680</v>
      </c>
      <c r="E25" s="90" t="s">
        <v>21</v>
      </c>
      <c r="F25" s="95"/>
      <c r="G25" s="92">
        <v>1</v>
      </c>
      <c r="H25" s="93">
        <v>163024475</v>
      </c>
      <c r="I25" s="98">
        <v>109468</v>
      </c>
    </row>
    <row r="26" spans="2:9" ht="15.75">
      <c r="B26" s="12" t="s">
        <v>703</v>
      </c>
      <c r="C26" s="12" t="s">
        <v>704</v>
      </c>
      <c r="D26" s="94">
        <v>42820</v>
      </c>
      <c r="E26" s="12" t="s">
        <v>21</v>
      </c>
      <c r="F26" s="95"/>
      <c r="G26" s="92">
        <v>1</v>
      </c>
      <c r="H26" s="93">
        <v>161358225</v>
      </c>
      <c r="I26" s="93">
        <v>112932</v>
      </c>
    </row>
    <row r="27" spans="2:9" ht="15.75">
      <c r="B27" s="110" t="s">
        <v>553</v>
      </c>
      <c r="C27" s="110" t="s">
        <v>554</v>
      </c>
      <c r="D27" s="89">
        <v>42985</v>
      </c>
      <c r="E27" s="111" t="s">
        <v>18</v>
      </c>
      <c r="F27" s="112">
        <v>53</v>
      </c>
      <c r="G27" s="92">
        <v>1</v>
      </c>
      <c r="H27" s="93">
        <v>158690758</v>
      </c>
      <c r="I27" s="93">
        <v>112342</v>
      </c>
    </row>
    <row r="28" spans="2:9" ht="15.75">
      <c r="B28" s="12" t="s">
        <v>172</v>
      </c>
      <c r="C28" s="12" t="s">
        <v>173</v>
      </c>
      <c r="D28" s="13">
        <v>43307</v>
      </c>
      <c r="E28" s="14" t="s">
        <v>21</v>
      </c>
      <c r="F28" s="45"/>
      <c r="G28" s="16">
        <v>1</v>
      </c>
      <c r="H28" s="113">
        <v>154783865</v>
      </c>
      <c r="I28" s="113">
        <v>103891</v>
      </c>
    </row>
    <row r="29" spans="2:9" ht="15.75">
      <c r="B29" s="114" t="s">
        <v>14</v>
      </c>
      <c r="C29" s="114" t="s">
        <v>15</v>
      </c>
      <c r="D29" s="115">
        <v>43440</v>
      </c>
      <c r="E29" s="114" t="s">
        <v>16</v>
      </c>
      <c r="F29" s="103"/>
      <c r="G29" s="92">
        <v>1</v>
      </c>
      <c r="H29" s="106">
        <v>153981923</v>
      </c>
      <c r="I29" s="106">
        <v>112156</v>
      </c>
    </row>
    <row r="30" spans="2:9" ht="15.75">
      <c r="B30" s="12" t="s">
        <v>320</v>
      </c>
      <c r="C30" s="116" t="s">
        <v>321</v>
      </c>
      <c r="D30" s="94">
        <v>43188</v>
      </c>
      <c r="E30" s="12" t="s">
        <v>18</v>
      </c>
      <c r="F30" s="91">
        <v>59</v>
      </c>
      <c r="G30" s="92">
        <v>1</v>
      </c>
      <c r="H30" s="96">
        <v>150131356</v>
      </c>
      <c r="I30" s="96">
        <v>90309</v>
      </c>
    </row>
    <row r="31" spans="2:9" ht="15.75">
      <c r="B31" s="12" t="s">
        <v>137</v>
      </c>
      <c r="C31" s="12" t="s">
        <v>138</v>
      </c>
      <c r="D31" s="94">
        <v>43349</v>
      </c>
      <c r="E31" s="12" t="s">
        <v>18</v>
      </c>
      <c r="F31" s="91"/>
      <c r="G31" s="92">
        <v>1</v>
      </c>
      <c r="H31" s="96">
        <v>149423111</v>
      </c>
      <c r="I31" s="96">
        <v>101680</v>
      </c>
    </row>
    <row r="32" spans="2:9" ht="15.75">
      <c r="B32" s="101" t="s">
        <v>650</v>
      </c>
      <c r="C32" s="101" t="s">
        <v>650</v>
      </c>
      <c r="D32" s="94">
        <v>42873</v>
      </c>
      <c r="E32" s="90" t="s">
        <v>18</v>
      </c>
      <c r="F32" s="91">
        <v>68</v>
      </c>
      <c r="G32" s="92">
        <v>1</v>
      </c>
      <c r="H32" s="93">
        <v>142016731</v>
      </c>
      <c r="I32" s="93">
        <v>94512</v>
      </c>
    </row>
    <row r="33" spans="2:9" ht="15.75">
      <c r="B33" s="88" t="s">
        <v>608</v>
      </c>
      <c r="C33" s="88" t="s">
        <v>608</v>
      </c>
      <c r="D33" s="94">
        <v>42929</v>
      </c>
      <c r="E33" s="90" t="s">
        <v>16</v>
      </c>
      <c r="F33" s="91">
        <v>53</v>
      </c>
      <c r="G33" s="92">
        <v>1</v>
      </c>
      <c r="H33" s="105">
        <v>141750684</v>
      </c>
      <c r="I33" s="105">
        <v>105551</v>
      </c>
    </row>
    <row r="34" spans="2:9" ht="15.75">
      <c r="B34" s="102" t="s">
        <v>797</v>
      </c>
      <c r="C34" s="100" t="s">
        <v>797</v>
      </c>
      <c r="D34" s="94">
        <v>42656</v>
      </c>
      <c r="E34" s="90" t="s">
        <v>18</v>
      </c>
      <c r="F34" s="95">
        <v>66</v>
      </c>
      <c r="G34" s="92">
        <v>1</v>
      </c>
      <c r="H34" s="93">
        <v>137827853</v>
      </c>
      <c r="I34" s="98">
        <v>98031</v>
      </c>
    </row>
    <row r="35" spans="2:9" ht="15.75">
      <c r="B35" s="12" t="s">
        <v>153</v>
      </c>
      <c r="C35" s="12" t="s">
        <v>154</v>
      </c>
      <c r="D35" s="13">
        <v>43314</v>
      </c>
      <c r="E35" s="14" t="s">
        <v>16</v>
      </c>
      <c r="F35" s="45">
        <v>62</v>
      </c>
      <c r="G35" s="16">
        <v>1</v>
      </c>
      <c r="H35" s="17">
        <v>134598932</v>
      </c>
      <c r="I35" s="17">
        <v>86071</v>
      </c>
    </row>
    <row r="36" spans="2:9" ht="15.75">
      <c r="B36" s="12" t="s">
        <v>798</v>
      </c>
      <c r="C36" s="12" t="s">
        <v>798</v>
      </c>
      <c r="D36" s="94">
        <v>42733</v>
      </c>
      <c r="E36" s="12" t="s">
        <v>18</v>
      </c>
      <c r="F36" s="95">
        <v>56</v>
      </c>
      <c r="G36" s="92">
        <v>1</v>
      </c>
      <c r="H36" s="93">
        <v>130048210</v>
      </c>
      <c r="I36" s="93">
        <v>91485</v>
      </c>
    </row>
    <row r="37" spans="2:9" ht="15.75">
      <c r="B37" s="100" t="s">
        <v>799</v>
      </c>
      <c r="C37" s="100" t="s">
        <v>800</v>
      </c>
      <c r="D37" s="94">
        <v>42740</v>
      </c>
      <c r="E37" s="90" t="s">
        <v>16</v>
      </c>
      <c r="F37" s="91">
        <v>53</v>
      </c>
      <c r="G37" s="92">
        <v>1</v>
      </c>
      <c r="H37" s="93">
        <v>129238773</v>
      </c>
      <c r="I37" s="93">
        <v>85907</v>
      </c>
    </row>
    <row r="38" spans="2:9" ht="15.75">
      <c r="B38" s="12" t="s">
        <v>801</v>
      </c>
      <c r="C38" s="12" t="s">
        <v>802</v>
      </c>
      <c r="D38" s="94">
        <v>42726</v>
      </c>
      <c r="E38" s="12" t="s">
        <v>16</v>
      </c>
      <c r="F38" s="95">
        <v>59</v>
      </c>
      <c r="G38" s="92">
        <v>1</v>
      </c>
      <c r="H38" s="93">
        <v>125955828</v>
      </c>
      <c r="I38" s="93">
        <v>98085</v>
      </c>
    </row>
    <row r="39" spans="2:9" ht="15.75">
      <c r="B39" s="88" t="s">
        <v>611</v>
      </c>
      <c r="C39" s="88" t="s">
        <v>612</v>
      </c>
      <c r="D39" s="94">
        <v>42922</v>
      </c>
      <c r="E39" s="90" t="s">
        <v>18</v>
      </c>
      <c r="F39" s="91">
        <v>71</v>
      </c>
      <c r="G39" s="92"/>
      <c r="H39" s="93">
        <v>125588365</v>
      </c>
      <c r="I39" s="93">
        <v>83954</v>
      </c>
    </row>
    <row r="40" spans="2:9" ht="15.75">
      <c r="B40" s="110" t="s">
        <v>584</v>
      </c>
      <c r="C40" s="110" t="s">
        <v>584</v>
      </c>
      <c r="D40" s="89">
        <v>42962</v>
      </c>
      <c r="E40" s="110" t="s">
        <v>18</v>
      </c>
      <c r="F40" s="112">
        <v>78</v>
      </c>
      <c r="G40" s="92">
        <v>2</v>
      </c>
      <c r="H40" s="93">
        <v>125275165</v>
      </c>
      <c r="I40" s="93">
        <v>96901</v>
      </c>
    </row>
    <row r="41" spans="2:9" ht="15.75">
      <c r="B41" s="88" t="s">
        <v>156</v>
      </c>
      <c r="C41" s="88" t="s">
        <v>157</v>
      </c>
      <c r="D41" s="94">
        <v>43321</v>
      </c>
      <c r="E41" s="12" t="s">
        <v>18</v>
      </c>
      <c r="F41" s="91"/>
      <c r="G41" s="92">
        <v>1</v>
      </c>
      <c r="H41" s="106">
        <v>123289083</v>
      </c>
      <c r="I41" s="106">
        <v>77107</v>
      </c>
    </row>
    <row r="42" spans="2:9" ht="15.75">
      <c r="B42" s="88" t="s">
        <v>462</v>
      </c>
      <c r="C42" s="88" t="s">
        <v>462</v>
      </c>
      <c r="D42" s="94">
        <v>43062</v>
      </c>
      <c r="E42" s="90" t="s">
        <v>18</v>
      </c>
      <c r="F42" s="91">
        <v>68</v>
      </c>
      <c r="G42" s="92">
        <v>1</v>
      </c>
      <c r="H42" s="93">
        <v>122127788</v>
      </c>
      <c r="I42" s="93">
        <v>87821</v>
      </c>
    </row>
    <row r="43" spans="2:9" ht="15.75">
      <c r="B43" s="12" t="s">
        <v>711</v>
      </c>
      <c r="C43" s="12" t="s">
        <v>711</v>
      </c>
      <c r="D43" s="94">
        <v>42810</v>
      </c>
      <c r="E43" s="12" t="s">
        <v>21</v>
      </c>
      <c r="F43" s="95"/>
      <c r="G43" s="92">
        <v>1</v>
      </c>
      <c r="H43" s="93">
        <v>121780325</v>
      </c>
      <c r="I43" s="93">
        <v>91642</v>
      </c>
    </row>
    <row r="44" spans="2:9" ht="15.75">
      <c r="B44" s="100" t="s">
        <v>803</v>
      </c>
      <c r="C44" s="100" t="s">
        <v>804</v>
      </c>
      <c r="D44" s="94">
        <v>42747</v>
      </c>
      <c r="E44" s="90" t="s">
        <v>18</v>
      </c>
      <c r="F44" s="91">
        <v>50</v>
      </c>
      <c r="G44" s="92">
        <v>1</v>
      </c>
      <c r="H44" s="93">
        <v>121149205</v>
      </c>
      <c r="I44" s="93">
        <v>82374</v>
      </c>
    </row>
    <row r="45" spans="2:9" ht="15.75">
      <c r="B45" s="100" t="s">
        <v>726</v>
      </c>
      <c r="C45" s="100" t="s">
        <v>727</v>
      </c>
      <c r="D45" s="94">
        <v>42796</v>
      </c>
      <c r="E45" s="90" t="s">
        <v>18</v>
      </c>
      <c r="F45" s="91">
        <v>51</v>
      </c>
      <c r="G45" s="92"/>
      <c r="H45" s="93">
        <v>120923040</v>
      </c>
      <c r="I45" s="93">
        <v>82840</v>
      </c>
    </row>
    <row r="46" spans="2:9" ht="15.75">
      <c r="B46" s="12" t="s">
        <v>805</v>
      </c>
      <c r="C46" s="12" t="s">
        <v>806</v>
      </c>
      <c r="D46" s="94">
        <v>42628</v>
      </c>
      <c r="E46" s="12" t="s">
        <v>16</v>
      </c>
      <c r="F46" s="92">
        <v>65</v>
      </c>
      <c r="G46" s="92">
        <v>1</v>
      </c>
      <c r="H46" s="93">
        <v>119079593</v>
      </c>
      <c r="I46" s="98">
        <v>90657</v>
      </c>
    </row>
    <row r="47" spans="2:9" ht="15.75">
      <c r="B47" s="88" t="s">
        <v>433</v>
      </c>
      <c r="C47" s="88" t="s">
        <v>434</v>
      </c>
      <c r="D47" s="94">
        <v>43090</v>
      </c>
      <c r="E47" s="90" t="s">
        <v>18</v>
      </c>
      <c r="F47" s="91"/>
      <c r="G47" s="92">
        <v>1</v>
      </c>
      <c r="H47" s="93">
        <v>118872647</v>
      </c>
      <c r="I47" s="93">
        <v>81866</v>
      </c>
    </row>
    <row r="48" spans="2:9" ht="15.75">
      <c r="B48" s="88" t="s">
        <v>467</v>
      </c>
      <c r="C48" s="88" t="s">
        <v>468</v>
      </c>
      <c r="D48" s="94">
        <v>43055</v>
      </c>
      <c r="E48" s="90" t="s">
        <v>18</v>
      </c>
      <c r="F48" s="91">
        <v>57</v>
      </c>
      <c r="G48" s="92">
        <v>1</v>
      </c>
      <c r="H48" s="93">
        <v>118669558</v>
      </c>
      <c r="I48" s="93">
        <v>77810</v>
      </c>
    </row>
    <row r="49" spans="2:9" ht="15.75">
      <c r="B49" s="88" t="s">
        <v>476</v>
      </c>
      <c r="C49" s="88" t="s">
        <v>477</v>
      </c>
      <c r="D49" s="94">
        <v>43048</v>
      </c>
      <c r="E49" s="90" t="s">
        <v>25</v>
      </c>
      <c r="F49" s="91">
        <v>50</v>
      </c>
      <c r="G49" s="92">
        <v>1</v>
      </c>
      <c r="H49" s="93">
        <v>118454997</v>
      </c>
      <c r="I49" s="93">
        <v>86998</v>
      </c>
    </row>
    <row r="50" spans="2:9" ht="15.75">
      <c r="B50" s="100" t="s">
        <v>716</v>
      </c>
      <c r="C50" s="100" t="s">
        <v>717</v>
      </c>
      <c r="D50" s="94">
        <v>42803</v>
      </c>
      <c r="E50" s="104" t="s">
        <v>18</v>
      </c>
      <c r="F50" s="91">
        <v>52</v>
      </c>
      <c r="G50" s="92">
        <v>1</v>
      </c>
      <c r="H50" s="93">
        <v>118190280</v>
      </c>
      <c r="I50" s="93">
        <v>73456</v>
      </c>
    </row>
    <row r="51" spans="2:9" ht="15.75">
      <c r="B51" s="12" t="s">
        <v>252</v>
      </c>
      <c r="C51" s="12" t="s">
        <v>253</v>
      </c>
      <c r="D51" s="94">
        <v>43174</v>
      </c>
      <c r="E51" s="12" t="s">
        <v>18</v>
      </c>
      <c r="F51" s="91">
        <v>65</v>
      </c>
      <c r="G51" s="92">
        <v>1</v>
      </c>
      <c r="H51" s="93">
        <v>117295703</v>
      </c>
      <c r="I51" s="93">
        <v>87226</v>
      </c>
    </row>
    <row r="52" spans="2:9" ht="15.75">
      <c r="B52" s="12" t="s">
        <v>338</v>
      </c>
      <c r="C52" s="12" t="s">
        <v>338</v>
      </c>
      <c r="D52" s="94">
        <v>43174</v>
      </c>
      <c r="E52" s="12" t="s">
        <v>21</v>
      </c>
      <c r="F52" s="91"/>
      <c r="G52" s="92">
        <v>1</v>
      </c>
      <c r="H52" s="93">
        <v>117133990</v>
      </c>
      <c r="I52" s="93">
        <v>72593</v>
      </c>
    </row>
    <row r="53" spans="2:9" ht="15.75">
      <c r="B53" s="88" t="s">
        <v>681</v>
      </c>
      <c r="C53" s="88" t="s">
        <v>682</v>
      </c>
      <c r="D53" s="94">
        <v>42838</v>
      </c>
      <c r="E53" s="90" t="s">
        <v>18</v>
      </c>
      <c r="F53" s="91">
        <v>60</v>
      </c>
      <c r="G53" s="92">
        <v>1</v>
      </c>
      <c r="H53" s="93">
        <v>110270616</v>
      </c>
      <c r="I53" s="93">
        <v>81532</v>
      </c>
    </row>
    <row r="54" spans="2:9" ht="15.75">
      <c r="B54" s="88" t="s">
        <v>621</v>
      </c>
      <c r="C54" s="88" t="s">
        <v>622</v>
      </c>
      <c r="D54" s="94">
        <v>42908</v>
      </c>
      <c r="E54" s="90" t="s">
        <v>16</v>
      </c>
      <c r="F54" s="91">
        <v>35</v>
      </c>
      <c r="G54" s="92">
        <v>1</v>
      </c>
      <c r="H54" s="93">
        <v>105529195</v>
      </c>
      <c r="I54" s="93">
        <v>70371</v>
      </c>
    </row>
    <row r="55" spans="2:9" ht="15.75">
      <c r="B55" s="110" t="s">
        <v>587</v>
      </c>
      <c r="C55" s="110" t="s">
        <v>588</v>
      </c>
      <c r="D55" s="89">
        <v>42957</v>
      </c>
      <c r="E55" s="110" t="s">
        <v>18</v>
      </c>
      <c r="F55" s="112">
        <v>46</v>
      </c>
      <c r="G55" s="92">
        <v>1</v>
      </c>
      <c r="H55" s="93">
        <v>104960541</v>
      </c>
      <c r="I55" s="93">
        <v>73650</v>
      </c>
    </row>
    <row r="56" spans="2:9" ht="15.75">
      <c r="B56" s="88" t="s">
        <v>631</v>
      </c>
      <c r="C56" s="88" t="s">
        <v>632</v>
      </c>
      <c r="D56" s="94">
        <v>42894</v>
      </c>
      <c r="E56" s="90" t="s">
        <v>16</v>
      </c>
      <c r="F56" s="91">
        <v>59</v>
      </c>
      <c r="G56" s="92">
        <v>1</v>
      </c>
      <c r="H56" s="93">
        <v>102319933</v>
      </c>
      <c r="I56" s="93">
        <v>66662</v>
      </c>
    </row>
    <row r="57" spans="2:9" ht="15.75">
      <c r="B57" s="12" t="s">
        <v>807</v>
      </c>
      <c r="C57" s="12" t="s">
        <v>808</v>
      </c>
      <c r="D57" s="94">
        <v>42712</v>
      </c>
      <c r="E57" s="12" t="s">
        <v>25</v>
      </c>
      <c r="F57" s="95"/>
      <c r="G57" s="92">
        <v>1</v>
      </c>
      <c r="H57" s="93">
        <v>98989124</v>
      </c>
      <c r="I57" s="93">
        <v>72689</v>
      </c>
    </row>
    <row r="58" spans="2:9" ht="15.75">
      <c r="B58" s="88" t="s">
        <v>605</v>
      </c>
      <c r="C58" s="88" t="s">
        <v>605</v>
      </c>
      <c r="D58" s="94">
        <v>42936</v>
      </c>
      <c r="E58" s="90" t="s">
        <v>18</v>
      </c>
      <c r="F58" s="91">
        <v>48</v>
      </c>
      <c r="G58" s="92">
        <v>1</v>
      </c>
      <c r="H58" s="93">
        <v>95284169</v>
      </c>
      <c r="I58" s="93">
        <v>66519</v>
      </c>
    </row>
    <row r="59" spans="2:9" ht="15.75">
      <c r="B59" s="12" t="s">
        <v>501</v>
      </c>
      <c r="C59" s="12" t="s">
        <v>502</v>
      </c>
      <c r="D59" s="89">
        <v>43027</v>
      </c>
      <c r="E59" s="90" t="s">
        <v>18</v>
      </c>
      <c r="F59" s="92">
        <v>50</v>
      </c>
      <c r="G59" s="92">
        <v>1</v>
      </c>
      <c r="H59" s="93">
        <v>91411518</v>
      </c>
      <c r="I59" s="93">
        <v>56214</v>
      </c>
    </row>
    <row r="60" spans="2:9" ht="15.75">
      <c r="B60" s="110" t="s">
        <v>513</v>
      </c>
      <c r="C60" s="110" t="s">
        <v>514</v>
      </c>
      <c r="D60" s="89">
        <v>43013</v>
      </c>
      <c r="E60" s="111" t="s">
        <v>18</v>
      </c>
      <c r="F60" s="112">
        <v>65</v>
      </c>
      <c r="G60" s="92">
        <v>1</v>
      </c>
      <c r="H60" s="93">
        <v>90977826</v>
      </c>
      <c r="I60" s="93">
        <v>58317</v>
      </c>
    </row>
    <row r="61" spans="2:9" ht="15.75">
      <c r="B61" s="110" t="s">
        <v>591</v>
      </c>
      <c r="C61" s="110" t="s">
        <v>592</v>
      </c>
      <c r="D61" s="89">
        <v>42950</v>
      </c>
      <c r="E61" s="110" t="s">
        <v>21</v>
      </c>
      <c r="F61" s="110"/>
      <c r="G61" s="92">
        <v>1</v>
      </c>
      <c r="H61" s="98">
        <v>89309154</v>
      </c>
      <c r="I61" s="99">
        <v>70260</v>
      </c>
    </row>
    <row r="62" spans="2:9" ht="15.75">
      <c r="B62" s="88" t="s">
        <v>531</v>
      </c>
      <c r="C62" s="88" t="s">
        <v>532</v>
      </c>
      <c r="D62" s="94">
        <v>42999</v>
      </c>
      <c r="E62" s="90" t="s">
        <v>21</v>
      </c>
      <c r="F62" s="91"/>
      <c r="G62" s="92">
        <v>1</v>
      </c>
      <c r="H62" s="93">
        <v>88522764</v>
      </c>
      <c r="I62" s="93">
        <v>63170</v>
      </c>
    </row>
    <row r="63" spans="2:9" ht="15.75">
      <c r="B63" s="88" t="s">
        <v>200</v>
      </c>
      <c r="C63" s="88" t="s">
        <v>201</v>
      </c>
      <c r="D63" s="94">
        <v>43272</v>
      </c>
      <c r="E63" s="12" t="s">
        <v>18</v>
      </c>
      <c r="F63" s="91"/>
      <c r="G63" s="92">
        <v>1</v>
      </c>
      <c r="H63" s="96">
        <v>87354340</v>
      </c>
      <c r="I63" s="96">
        <v>61639</v>
      </c>
    </row>
    <row r="64" spans="2:9" ht="15.75">
      <c r="B64" s="88" t="s">
        <v>643</v>
      </c>
      <c r="C64" s="88" t="s">
        <v>643</v>
      </c>
      <c r="D64" s="94">
        <v>42887</v>
      </c>
      <c r="E64" s="90" t="s">
        <v>18</v>
      </c>
      <c r="F64" s="91">
        <v>60</v>
      </c>
      <c r="G64" s="92">
        <v>1</v>
      </c>
      <c r="H64" s="93">
        <v>85726782</v>
      </c>
      <c r="I64" s="93">
        <v>55732</v>
      </c>
    </row>
    <row r="65" spans="2:9" ht="15.75">
      <c r="B65" s="88" t="s">
        <v>809</v>
      </c>
      <c r="C65" s="88" t="s">
        <v>809</v>
      </c>
      <c r="D65" s="94">
        <v>42936</v>
      </c>
      <c r="E65" s="90" t="s">
        <v>45</v>
      </c>
      <c r="F65" s="91">
        <v>63</v>
      </c>
      <c r="G65" s="92">
        <v>1</v>
      </c>
      <c r="H65" s="93">
        <v>83978522</v>
      </c>
      <c r="I65" s="93">
        <v>56032</v>
      </c>
    </row>
    <row r="66" spans="2:9" ht="15.75">
      <c r="B66" s="88" t="s">
        <v>447</v>
      </c>
      <c r="C66" s="88" t="s">
        <v>448</v>
      </c>
      <c r="D66" s="94">
        <v>43076</v>
      </c>
      <c r="E66" s="90" t="s">
        <v>16</v>
      </c>
      <c r="F66" s="91">
        <v>54</v>
      </c>
      <c r="G66" s="92">
        <v>1</v>
      </c>
      <c r="H66" s="93">
        <v>83163003</v>
      </c>
      <c r="I66" s="93">
        <v>61092</v>
      </c>
    </row>
    <row r="67" spans="2:9" ht="15.75">
      <c r="B67" s="100" t="s">
        <v>731</v>
      </c>
      <c r="C67" s="100" t="s">
        <v>732</v>
      </c>
      <c r="D67" s="94">
        <v>42789</v>
      </c>
      <c r="E67" s="90" t="s">
        <v>25</v>
      </c>
      <c r="F67" s="91">
        <v>50</v>
      </c>
      <c r="G67" s="92">
        <v>1</v>
      </c>
      <c r="H67" s="93">
        <v>83084905</v>
      </c>
      <c r="I67" s="93">
        <v>58143</v>
      </c>
    </row>
    <row r="68" spans="2:9" ht="15.75">
      <c r="B68" s="102" t="s">
        <v>810</v>
      </c>
      <c r="C68" s="100" t="s">
        <v>811</v>
      </c>
      <c r="D68" s="94">
        <v>42684</v>
      </c>
      <c r="E68" s="90" t="s">
        <v>18</v>
      </c>
      <c r="F68" s="95">
        <v>58</v>
      </c>
      <c r="G68" s="92">
        <v>1</v>
      </c>
      <c r="H68" s="98">
        <v>82697945</v>
      </c>
      <c r="I68" s="98">
        <v>58278</v>
      </c>
    </row>
    <row r="69" spans="2:9" ht="15.75">
      <c r="B69" s="12" t="s">
        <v>59</v>
      </c>
      <c r="C69" s="12" t="s">
        <v>60</v>
      </c>
      <c r="D69" s="13">
        <v>43363</v>
      </c>
      <c r="E69" s="14" t="s">
        <v>16</v>
      </c>
      <c r="F69" s="45">
        <v>58</v>
      </c>
      <c r="G69" s="16">
        <v>1</v>
      </c>
      <c r="H69" s="17">
        <v>82638352</v>
      </c>
      <c r="I69" s="17">
        <v>61268</v>
      </c>
    </row>
    <row r="70" spans="2:9" ht="15.75">
      <c r="B70" s="102" t="s">
        <v>812</v>
      </c>
      <c r="C70" s="100" t="s">
        <v>813</v>
      </c>
      <c r="D70" s="94">
        <v>42670</v>
      </c>
      <c r="E70" s="90" t="s">
        <v>18</v>
      </c>
      <c r="F70" s="117">
        <v>55</v>
      </c>
      <c r="G70" s="92">
        <v>1</v>
      </c>
      <c r="H70" s="93">
        <v>82389138</v>
      </c>
      <c r="I70" s="118">
        <v>58876</v>
      </c>
    </row>
    <row r="71" spans="2:9" ht="15.75">
      <c r="B71" s="110" t="s">
        <v>561</v>
      </c>
      <c r="C71" s="110" t="s">
        <v>562</v>
      </c>
      <c r="D71" s="89">
        <v>42978</v>
      </c>
      <c r="E71" s="110" t="s">
        <v>16</v>
      </c>
      <c r="F71" s="112">
        <v>52</v>
      </c>
      <c r="G71" s="92">
        <v>1</v>
      </c>
      <c r="H71" s="93">
        <v>80434933</v>
      </c>
      <c r="I71" s="93">
        <v>57208</v>
      </c>
    </row>
    <row r="72" spans="2:9" ht="15.75">
      <c r="B72" s="101" t="s">
        <v>186</v>
      </c>
      <c r="C72" s="88" t="s">
        <v>187</v>
      </c>
      <c r="D72" s="94">
        <v>43293</v>
      </c>
      <c r="E72" s="90" t="s">
        <v>16</v>
      </c>
      <c r="F72" s="91">
        <v>57</v>
      </c>
      <c r="G72" s="92">
        <v>1</v>
      </c>
      <c r="H72" s="93">
        <v>80187499</v>
      </c>
      <c r="I72" s="93">
        <v>50553</v>
      </c>
    </row>
    <row r="73" spans="2:9" ht="15.75">
      <c r="B73" s="100" t="s">
        <v>814</v>
      </c>
      <c r="C73" s="100" t="s">
        <v>815</v>
      </c>
      <c r="D73" s="94">
        <v>42754</v>
      </c>
      <c r="E73" s="90" t="s">
        <v>16</v>
      </c>
      <c r="F73" s="91">
        <v>34</v>
      </c>
      <c r="G73" s="92">
        <v>1</v>
      </c>
      <c r="H73" s="93">
        <v>77454965</v>
      </c>
      <c r="I73" s="93">
        <v>54918</v>
      </c>
    </row>
    <row r="74" spans="2:9" ht="15.75">
      <c r="B74" s="12" t="s">
        <v>149</v>
      </c>
      <c r="C74" s="12" t="s">
        <v>150</v>
      </c>
      <c r="D74" s="13">
        <v>43356</v>
      </c>
      <c r="E74" s="14" t="s">
        <v>21</v>
      </c>
      <c r="F74" s="45"/>
      <c r="G74" s="16"/>
      <c r="H74" s="22">
        <v>75861051</v>
      </c>
      <c r="I74" s="22">
        <v>48607</v>
      </c>
    </row>
    <row r="75" spans="2:9" ht="15.75">
      <c r="B75" s="12" t="s">
        <v>391</v>
      </c>
      <c r="C75" s="12" t="s">
        <v>392</v>
      </c>
      <c r="D75" s="94">
        <v>43125</v>
      </c>
      <c r="E75" s="12" t="s">
        <v>21</v>
      </c>
      <c r="F75" s="91"/>
      <c r="G75" s="92">
        <v>1</v>
      </c>
      <c r="H75" s="93">
        <v>75086585</v>
      </c>
      <c r="I75" s="93">
        <v>49672</v>
      </c>
    </row>
    <row r="76" spans="2:9" ht="15.75">
      <c r="B76" s="102" t="s">
        <v>816</v>
      </c>
      <c r="C76" s="100" t="s">
        <v>817</v>
      </c>
      <c r="D76" s="94">
        <v>42726</v>
      </c>
      <c r="E76" s="12" t="s">
        <v>18</v>
      </c>
      <c r="F76" s="95">
        <v>40</v>
      </c>
      <c r="G76" s="92">
        <v>1</v>
      </c>
      <c r="H76" s="93">
        <v>74739045</v>
      </c>
      <c r="I76" s="93">
        <v>56068</v>
      </c>
    </row>
    <row r="77" spans="2:9" ht="15.75">
      <c r="B77" s="88" t="s">
        <v>609</v>
      </c>
      <c r="C77" s="88" t="s">
        <v>610</v>
      </c>
      <c r="D77" s="94">
        <v>42929</v>
      </c>
      <c r="E77" s="90" t="s">
        <v>18</v>
      </c>
      <c r="F77" s="91">
        <v>68</v>
      </c>
      <c r="G77" s="92">
        <v>1</v>
      </c>
      <c r="H77" s="93">
        <v>74598663</v>
      </c>
      <c r="I77" s="93">
        <v>48320</v>
      </c>
    </row>
    <row r="78" spans="2:9" ht="15.75">
      <c r="B78" s="88" t="s">
        <v>358</v>
      </c>
      <c r="C78" s="88" t="s">
        <v>359</v>
      </c>
      <c r="D78" s="94">
        <v>43160</v>
      </c>
      <c r="E78" s="90" t="s">
        <v>21</v>
      </c>
      <c r="F78" s="91"/>
      <c r="G78" s="92">
        <v>1</v>
      </c>
      <c r="H78" s="93">
        <v>73942710</v>
      </c>
      <c r="I78" s="93">
        <v>49991</v>
      </c>
    </row>
    <row r="79" spans="2:9" ht="15.75">
      <c r="B79" s="116" t="s">
        <v>474</v>
      </c>
      <c r="C79" s="88" t="s">
        <v>475</v>
      </c>
      <c r="D79" s="94">
        <v>43048</v>
      </c>
      <c r="E79" s="90" t="s">
        <v>21</v>
      </c>
      <c r="F79" s="91"/>
      <c r="G79" s="92">
        <v>1</v>
      </c>
      <c r="H79" s="93">
        <v>73490926</v>
      </c>
      <c r="I79" s="93">
        <v>54073</v>
      </c>
    </row>
    <row r="80" spans="2:9" ht="15.75">
      <c r="B80" s="88" t="s">
        <v>318</v>
      </c>
      <c r="C80" s="88" t="s">
        <v>319</v>
      </c>
      <c r="D80" s="94">
        <v>43195</v>
      </c>
      <c r="E80" s="90" t="s">
        <v>16</v>
      </c>
      <c r="F80" s="91">
        <v>54</v>
      </c>
      <c r="G80" s="92">
        <v>1</v>
      </c>
      <c r="H80" s="93">
        <v>72741179</v>
      </c>
      <c r="I80" s="93">
        <v>46191</v>
      </c>
    </row>
    <row r="81" spans="2:9" ht="15.75">
      <c r="B81" s="88" t="s">
        <v>53</v>
      </c>
      <c r="C81" s="88" t="s">
        <v>54</v>
      </c>
      <c r="D81" s="13">
        <v>43391</v>
      </c>
      <c r="E81" s="14" t="s">
        <v>16</v>
      </c>
      <c r="F81" s="28">
        <v>1</v>
      </c>
      <c r="G81" s="16">
        <v>1</v>
      </c>
      <c r="H81" s="22">
        <v>71550152</v>
      </c>
      <c r="I81" s="22">
        <v>45756</v>
      </c>
    </row>
    <row r="82" spans="2:9" ht="15.75">
      <c r="B82" s="114" t="s">
        <v>17</v>
      </c>
      <c r="C82" s="114" t="s">
        <v>17</v>
      </c>
      <c r="D82" s="115">
        <v>43440</v>
      </c>
      <c r="E82" s="114" t="s">
        <v>18</v>
      </c>
      <c r="F82" s="119">
        <v>63</v>
      </c>
      <c r="G82" s="92">
        <v>1</v>
      </c>
      <c r="H82" s="106">
        <v>70791345</v>
      </c>
      <c r="I82" s="106">
        <v>49313</v>
      </c>
    </row>
    <row r="83" spans="2:9" ht="15.75">
      <c r="B83" s="120" t="s">
        <v>818</v>
      </c>
      <c r="C83" s="100" t="s">
        <v>819</v>
      </c>
      <c r="D83" s="94">
        <v>42600</v>
      </c>
      <c r="E83" s="12" t="s">
        <v>18</v>
      </c>
      <c r="F83" s="95"/>
      <c r="G83" s="92">
        <v>1</v>
      </c>
      <c r="H83" s="98">
        <v>69249496</v>
      </c>
      <c r="I83" s="98">
        <v>51645</v>
      </c>
    </row>
    <row r="84" spans="2:9" ht="15.75">
      <c r="B84" s="110" t="s">
        <v>564</v>
      </c>
      <c r="C84" s="110" t="s">
        <v>565</v>
      </c>
      <c r="D84" s="89">
        <v>42971</v>
      </c>
      <c r="E84" s="110" t="s">
        <v>25</v>
      </c>
      <c r="F84" s="112">
        <v>46</v>
      </c>
      <c r="G84" s="92">
        <v>1</v>
      </c>
      <c r="H84" s="93">
        <v>68864298</v>
      </c>
      <c r="I84" s="93">
        <v>50690</v>
      </c>
    </row>
    <row r="85" spans="2:9" ht="15.75">
      <c r="B85" s="110" t="s">
        <v>582</v>
      </c>
      <c r="C85" s="110" t="s">
        <v>583</v>
      </c>
      <c r="D85" s="89">
        <v>42957</v>
      </c>
      <c r="E85" s="110" t="s">
        <v>18</v>
      </c>
      <c r="F85" s="112">
        <v>75</v>
      </c>
      <c r="G85" s="92">
        <v>1</v>
      </c>
      <c r="H85" s="93">
        <v>68256274</v>
      </c>
      <c r="I85" s="93">
        <v>52226</v>
      </c>
    </row>
    <row r="86" spans="2:9" ht="15.75">
      <c r="B86" s="102" t="s">
        <v>820</v>
      </c>
      <c r="C86" s="100" t="s">
        <v>821</v>
      </c>
      <c r="D86" s="94">
        <v>42649</v>
      </c>
      <c r="E86" s="90" t="s">
        <v>25</v>
      </c>
      <c r="F86" s="95"/>
      <c r="G86" s="92">
        <v>1</v>
      </c>
      <c r="H86" s="98">
        <v>68211120</v>
      </c>
      <c r="I86" s="98">
        <v>77062</v>
      </c>
    </row>
    <row r="87" spans="2:9" ht="15.75">
      <c r="B87" s="12" t="s">
        <v>133</v>
      </c>
      <c r="C87" s="12" t="s">
        <v>134</v>
      </c>
      <c r="D87" s="13">
        <v>43335</v>
      </c>
      <c r="E87" s="14" t="s">
        <v>45</v>
      </c>
      <c r="F87" s="45">
        <v>41</v>
      </c>
      <c r="G87" s="16">
        <v>1</v>
      </c>
      <c r="H87" s="121">
        <v>67135724</v>
      </c>
      <c r="I87" s="121">
        <v>49679</v>
      </c>
    </row>
    <row r="88" spans="2:9" ht="15.75">
      <c r="B88" s="12" t="s">
        <v>131</v>
      </c>
      <c r="C88" s="12" t="s">
        <v>132</v>
      </c>
      <c r="D88" s="13">
        <v>43356</v>
      </c>
      <c r="E88" s="14" t="s">
        <v>25</v>
      </c>
      <c r="F88" s="45"/>
      <c r="G88" s="16"/>
      <c r="H88" s="22">
        <v>65604825</v>
      </c>
      <c r="I88" s="22">
        <v>46777</v>
      </c>
    </row>
    <row r="89" spans="2:9" ht="15.75">
      <c r="B89" s="12" t="s">
        <v>147</v>
      </c>
      <c r="C89" s="12" t="s">
        <v>148</v>
      </c>
      <c r="D89" s="13">
        <v>43335</v>
      </c>
      <c r="E89" s="14" t="s">
        <v>18</v>
      </c>
      <c r="F89" s="45">
        <v>56</v>
      </c>
      <c r="G89" s="16">
        <v>1</v>
      </c>
      <c r="H89" s="122">
        <v>64342216</v>
      </c>
      <c r="I89" s="122">
        <v>40710</v>
      </c>
    </row>
    <row r="90" spans="2:9" ht="15.75">
      <c r="B90" s="12" t="s">
        <v>145</v>
      </c>
      <c r="C90" s="12" t="s">
        <v>146</v>
      </c>
      <c r="D90" s="94">
        <v>43328</v>
      </c>
      <c r="E90" s="12" t="s">
        <v>25</v>
      </c>
      <c r="F90" s="91"/>
      <c r="G90" s="92">
        <v>1</v>
      </c>
      <c r="H90" s="93">
        <v>63940146</v>
      </c>
      <c r="I90" s="93">
        <v>47496</v>
      </c>
    </row>
    <row r="91" spans="2:9" ht="15.75">
      <c r="B91" s="88" t="s">
        <v>431</v>
      </c>
      <c r="C91" s="88" t="s">
        <v>432</v>
      </c>
      <c r="D91" s="94">
        <v>43090</v>
      </c>
      <c r="E91" s="90" t="s">
        <v>21</v>
      </c>
      <c r="F91" s="91"/>
      <c r="G91" s="92">
        <v>1</v>
      </c>
      <c r="H91" s="93">
        <v>62838870</v>
      </c>
      <c r="I91" s="93">
        <v>48598</v>
      </c>
    </row>
    <row r="92" spans="2:9" ht="15.75">
      <c r="B92" s="101" t="s">
        <v>135</v>
      </c>
      <c r="C92" s="88" t="s">
        <v>136</v>
      </c>
      <c r="D92" s="13">
        <v>43307</v>
      </c>
      <c r="E92" s="27" t="s">
        <v>45</v>
      </c>
      <c r="F92" s="45">
        <v>50</v>
      </c>
      <c r="G92" s="16">
        <v>1</v>
      </c>
      <c r="H92" s="113">
        <v>61997910</v>
      </c>
      <c r="I92" s="113">
        <v>42855</v>
      </c>
    </row>
    <row r="93" spans="2:9" ht="15.75">
      <c r="B93" s="88" t="s">
        <v>71</v>
      </c>
      <c r="C93" s="88" t="s">
        <v>71</v>
      </c>
      <c r="D93" s="13">
        <v>43398</v>
      </c>
      <c r="E93" s="27" t="s">
        <v>16</v>
      </c>
      <c r="F93" s="19">
        <v>56</v>
      </c>
      <c r="G93" s="16">
        <v>1</v>
      </c>
      <c r="H93" s="17">
        <v>61937089</v>
      </c>
      <c r="I93" s="17">
        <v>59834</v>
      </c>
    </row>
    <row r="94" spans="2:9" ht="15.75">
      <c r="B94" s="88" t="s">
        <v>489</v>
      </c>
      <c r="C94" s="88" t="s">
        <v>490</v>
      </c>
      <c r="D94" s="94">
        <v>43034</v>
      </c>
      <c r="E94" s="90" t="s">
        <v>25</v>
      </c>
      <c r="F94" s="91">
        <v>50</v>
      </c>
      <c r="G94" s="92">
        <v>1</v>
      </c>
      <c r="H94" s="93">
        <v>60904381</v>
      </c>
      <c r="I94" s="93">
        <v>62870</v>
      </c>
    </row>
    <row r="95" spans="2:9" ht="15.75">
      <c r="B95" s="12" t="s">
        <v>315</v>
      </c>
      <c r="C95" s="12" t="s">
        <v>316</v>
      </c>
      <c r="D95" s="94">
        <v>43202</v>
      </c>
      <c r="E95" s="12" t="s">
        <v>18</v>
      </c>
      <c r="F95" s="91">
        <v>59</v>
      </c>
      <c r="G95" s="92">
        <v>1</v>
      </c>
      <c r="H95" s="96">
        <v>60176360</v>
      </c>
      <c r="I95" s="96">
        <v>36672</v>
      </c>
    </row>
    <row r="96" spans="2:9" ht="15.75">
      <c r="B96" s="100" t="s">
        <v>697</v>
      </c>
      <c r="C96" s="100" t="s">
        <v>698</v>
      </c>
      <c r="D96" s="94">
        <v>42824</v>
      </c>
      <c r="E96" s="90" t="s">
        <v>16</v>
      </c>
      <c r="F96" s="91"/>
      <c r="G96" s="92">
        <v>1</v>
      </c>
      <c r="H96" s="93">
        <v>59247554</v>
      </c>
      <c r="I96" s="93">
        <v>37656</v>
      </c>
    </row>
    <row r="97" spans="2:9" ht="15.75">
      <c r="B97" s="110" t="s">
        <v>593</v>
      </c>
      <c r="C97" s="110" t="s">
        <v>594</v>
      </c>
      <c r="D97" s="89">
        <v>42950</v>
      </c>
      <c r="E97" s="110" t="s">
        <v>18</v>
      </c>
      <c r="F97" s="112">
        <v>65</v>
      </c>
      <c r="G97" s="92"/>
      <c r="H97" s="98">
        <v>58021008</v>
      </c>
      <c r="I97" s="99">
        <v>42762</v>
      </c>
    </row>
    <row r="98" spans="2:9" ht="15.75">
      <c r="B98" s="12" t="s">
        <v>166</v>
      </c>
      <c r="C98" s="12" t="s">
        <v>167</v>
      </c>
      <c r="D98" s="94">
        <v>43328</v>
      </c>
      <c r="E98" s="12" t="s">
        <v>18</v>
      </c>
      <c r="F98" s="91"/>
      <c r="G98" s="92">
        <v>1</v>
      </c>
      <c r="H98" s="93">
        <v>57816654</v>
      </c>
      <c r="I98" s="93">
        <v>37991</v>
      </c>
    </row>
    <row r="99" spans="2:9" ht="15.75">
      <c r="B99" s="100" t="s">
        <v>822</v>
      </c>
      <c r="C99" s="100" t="s">
        <v>823</v>
      </c>
      <c r="D99" s="94">
        <v>42754</v>
      </c>
      <c r="E99" s="104" t="s">
        <v>16</v>
      </c>
      <c r="F99" s="95">
        <v>51</v>
      </c>
      <c r="G99" s="92">
        <v>1</v>
      </c>
      <c r="H99" s="93">
        <v>57781656</v>
      </c>
      <c r="I99" s="93">
        <v>38071</v>
      </c>
    </row>
    <row r="100" spans="2:9" ht="15.75">
      <c r="B100" s="88" t="s">
        <v>223</v>
      </c>
      <c r="C100" s="88" t="s">
        <v>224</v>
      </c>
      <c r="D100" s="94">
        <v>43272</v>
      </c>
      <c r="E100" s="12" t="s">
        <v>16</v>
      </c>
      <c r="F100" s="91">
        <v>36</v>
      </c>
      <c r="G100" s="92">
        <v>1</v>
      </c>
      <c r="H100" s="96">
        <v>57605333</v>
      </c>
      <c r="I100" s="96">
        <v>41084</v>
      </c>
    </row>
    <row r="101" spans="2:9" ht="15.75">
      <c r="B101" s="88" t="s">
        <v>290</v>
      </c>
      <c r="C101" s="88" t="s">
        <v>291</v>
      </c>
      <c r="D101" s="94">
        <v>43223</v>
      </c>
      <c r="E101" s="90" t="s">
        <v>16</v>
      </c>
      <c r="F101" s="91">
        <v>53</v>
      </c>
      <c r="G101" s="92">
        <v>1</v>
      </c>
      <c r="H101" s="96">
        <v>56781845</v>
      </c>
      <c r="I101" s="96">
        <v>40190</v>
      </c>
    </row>
    <row r="102" spans="2:9" ht="15.75">
      <c r="B102" s="102" t="s">
        <v>824</v>
      </c>
      <c r="C102" s="100" t="s">
        <v>825</v>
      </c>
      <c r="D102" s="94">
        <v>42670</v>
      </c>
      <c r="E102" s="90" t="s">
        <v>18</v>
      </c>
      <c r="F102" s="117">
        <v>71</v>
      </c>
      <c r="G102" s="92">
        <v>1</v>
      </c>
      <c r="H102" s="93">
        <v>55907855</v>
      </c>
      <c r="I102" s="118">
        <v>43029</v>
      </c>
    </row>
    <row r="103" spans="2:9" ht="15.75">
      <c r="B103" s="12" t="s">
        <v>751</v>
      </c>
      <c r="C103" s="12" t="s">
        <v>752</v>
      </c>
      <c r="D103" s="94">
        <v>42775</v>
      </c>
      <c r="E103" s="12" t="s">
        <v>18</v>
      </c>
      <c r="F103" s="95">
        <v>60</v>
      </c>
      <c r="G103" s="92">
        <v>1</v>
      </c>
      <c r="H103" s="93">
        <v>55854545</v>
      </c>
      <c r="I103" s="93">
        <v>38794</v>
      </c>
    </row>
    <row r="104" spans="2:9" ht="15.75">
      <c r="B104" s="100" t="s">
        <v>826</v>
      </c>
      <c r="C104" s="100" t="s">
        <v>827</v>
      </c>
      <c r="D104" s="94">
        <v>42733</v>
      </c>
      <c r="E104" s="104" t="s">
        <v>25</v>
      </c>
      <c r="F104" s="95">
        <v>16</v>
      </c>
      <c r="G104" s="92">
        <v>1</v>
      </c>
      <c r="H104" s="93">
        <v>55759673</v>
      </c>
      <c r="I104" s="93">
        <v>41257</v>
      </c>
    </row>
    <row r="105" spans="2:9" ht="15.75">
      <c r="B105" s="88" t="s">
        <v>657</v>
      </c>
      <c r="C105" s="88" t="s">
        <v>658</v>
      </c>
      <c r="D105" s="94">
        <v>42866</v>
      </c>
      <c r="E105" s="90" t="s">
        <v>18</v>
      </c>
      <c r="F105" s="91">
        <v>61</v>
      </c>
      <c r="G105" s="92">
        <v>1</v>
      </c>
      <c r="H105" s="93">
        <v>55056541</v>
      </c>
      <c r="I105" s="93">
        <v>35811</v>
      </c>
    </row>
    <row r="106" spans="2:9" ht="15.75">
      <c r="B106" s="12" t="s">
        <v>828</v>
      </c>
      <c r="C106" s="12" t="s">
        <v>829</v>
      </c>
      <c r="D106" s="94">
        <v>42705</v>
      </c>
      <c r="E106" s="12" t="s">
        <v>16</v>
      </c>
      <c r="F106" s="95">
        <v>46</v>
      </c>
      <c r="G106" s="92">
        <v>1</v>
      </c>
      <c r="H106" s="98">
        <v>54745274</v>
      </c>
      <c r="I106" s="98">
        <v>38784</v>
      </c>
    </row>
    <row r="107" spans="2:9" ht="15.75">
      <c r="B107" s="88" t="s">
        <v>619</v>
      </c>
      <c r="C107" s="88" t="s">
        <v>620</v>
      </c>
      <c r="D107" s="94">
        <v>42915</v>
      </c>
      <c r="E107" s="90" t="s">
        <v>18</v>
      </c>
      <c r="F107" s="91">
        <v>46</v>
      </c>
      <c r="G107" s="92">
        <v>1</v>
      </c>
      <c r="H107" s="93">
        <v>54531851</v>
      </c>
      <c r="I107" s="93">
        <v>37362</v>
      </c>
    </row>
    <row r="108" spans="2:9" ht="15.75">
      <c r="B108" s="88" t="s">
        <v>507</v>
      </c>
      <c r="C108" s="88" t="s">
        <v>508</v>
      </c>
      <c r="D108" s="94">
        <v>43020</v>
      </c>
      <c r="E108" s="90" t="s">
        <v>16</v>
      </c>
      <c r="F108" s="91">
        <v>50</v>
      </c>
      <c r="G108" s="92">
        <v>1</v>
      </c>
      <c r="H108" s="93">
        <v>54493526</v>
      </c>
      <c r="I108" s="93">
        <v>39463</v>
      </c>
    </row>
    <row r="109" spans="2:9" ht="15.75">
      <c r="B109" s="88" t="s">
        <v>411</v>
      </c>
      <c r="C109" s="88" t="s">
        <v>412</v>
      </c>
      <c r="D109" s="94">
        <v>43104</v>
      </c>
      <c r="E109" s="90" t="s">
        <v>18</v>
      </c>
      <c r="F109" s="91">
        <v>47</v>
      </c>
      <c r="G109" s="92">
        <v>1</v>
      </c>
      <c r="H109" s="123">
        <v>53446315</v>
      </c>
      <c r="I109" s="123">
        <v>37456</v>
      </c>
    </row>
    <row r="110" spans="2:9" ht="15.75">
      <c r="B110" s="12" t="s">
        <v>404</v>
      </c>
      <c r="C110" s="12" t="s">
        <v>405</v>
      </c>
      <c r="D110" s="94">
        <v>43111</v>
      </c>
      <c r="E110" s="12" t="s">
        <v>45</v>
      </c>
      <c r="F110" s="91">
        <v>49</v>
      </c>
      <c r="G110" s="92">
        <v>1</v>
      </c>
      <c r="H110" s="93">
        <v>53129555</v>
      </c>
      <c r="I110" s="93">
        <v>35158</v>
      </c>
    </row>
    <row r="111" spans="2:9" ht="15.75">
      <c r="B111" s="88" t="s">
        <v>469</v>
      </c>
      <c r="C111" s="88" t="s">
        <v>470</v>
      </c>
      <c r="D111" s="94">
        <v>43055</v>
      </c>
      <c r="E111" s="90" t="s">
        <v>16</v>
      </c>
      <c r="F111" s="91">
        <v>35</v>
      </c>
      <c r="G111" s="92">
        <v>1</v>
      </c>
      <c r="H111" s="93">
        <v>52438330</v>
      </c>
      <c r="I111" s="93">
        <v>38016</v>
      </c>
    </row>
    <row r="112" spans="2:9" ht="15.75">
      <c r="B112" s="12" t="s">
        <v>365</v>
      </c>
      <c r="C112" s="12" t="s">
        <v>366</v>
      </c>
      <c r="D112" s="94">
        <v>43153</v>
      </c>
      <c r="E112" s="12" t="s">
        <v>18</v>
      </c>
      <c r="F112" s="91"/>
      <c r="G112" s="92">
        <v>1</v>
      </c>
      <c r="H112" s="98">
        <v>52431440</v>
      </c>
      <c r="I112" s="99">
        <v>35341</v>
      </c>
    </row>
    <row r="113" spans="2:9" ht="15.75">
      <c r="B113" s="12" t="s">
        <v>188</v>
      </c>
      <c r="C113" s="12" t="s">
        <v>189</v>
      </c>
      <c r="D113" s="94">
        <v>43251</v>
      </c>
      <c r="E113" s="12" t="s">
        <v>25</v>
      </c>
      <c r="F113" s="91">
        <v>48</v>
      </c>
      <c r="G113" s="92">
        <v>1</v>
      </c>
      <c r="H113" s="96">
        <v>50994715</v>
      </c>
      <c r="I113" s="96">
        <v>36545</v>
      </c>
    </row>
    <row r="114" spans="2:9" ht="15.75">
      <c r="B114" s="12" t="s">
        <v>47</v>
      </c>
      <c r="C114" s="12" t="s">
        <v>48</v>
      </c>
      <c r="D114" s="13">
        <v>43370</v>
      </c>
      <c r="E114" s="14" t="s">
        <v>18</v>
      </c>
      <c r="F114" s="19">
        <v>65</v>
      </c>
      <c r="G114" s="16">
        <v>1</v>
      </c>
      <c r="H114" s="22">
        <v>50225550</v>
      </c>
      <c r="I114" s="22">
        <v>36252</v>
      </c>
    </row>
    <row r="115" spans="2:9" ht="15.75">
      <c r="B115" s="88" t="s">
        <v>417</v>
      </c>
      <c r="C115" s="88" t="s">
        <v>418</v>
      </c>
      <c r="D115" s="94">
        <v>43097</v>
      </c>
      <c r="E115" s="90" t="s">
        <v>21</v>
      </c>
      <c r="F115" s="91"/>
      <c r="G115" s="92">
        <v>1</v>
      </c>
      <c r="H115" s="93">
        <v>49656665</v>
      </c>
      <c r="I115" s="93">
        <v>36631</v>
      </c>
    </row>
    <row r="116" spans="2:9" ht="15.75">
      <c r="B116" s="88" t="s">
        <v>395</v>
      </c>
      <c r="C116" s="88" t="s">
        <v>396</v>
      </c>
      <c r="D116" s="94">
        <v>43118</v>
      </c>
      <c r="E116" s="90" t="s">
        <v>16</v>
      </c>
      <c r="F116" s="91"/>
      <c r="G116" s="92">
        <v>1</v>
      </c>
      <c r="H116" s="93">
        <v>48982863</v>
      </c>
      <c r="I116" s="93">
        <v>33945</v>
      </c>
    </row>
    <row r="117" spans="2:9" ht="15.75">
      <c r="B117" s="88" t="s">
        <v>244</v>
      </c>
      <c r="C117" s="88" t="s">
        <v>245</v>
      </c>
      <c r="D117" s="94">
        <v>43230</v>
      </c>
      <c r="E117" s="12" t="s">
        <v>18</v>
      </c>
      <c r="F117" s="91">
        <v>46</v>
      </c>
      <c r="G117" s="92">
        <v>1</v>
      </c>
      <c r="H117" s="96">
        <v>48650953</v>
      </c>
      <c r="I117" s="96">
        <v>33444</v>
      </c>
    </row>
    <row r="118" spans="2:9" ht="15.75">
      <c r="B118" s="12" t="s">
        <v>198</v>
      </c>
      <c r="C118" s="12" t="s">
        <v>199</v>
      </c>
      <c r="D118" s="94">
        <v>43286</v>
      </c>
      <c r="E118" s="12" t="s">
        <v>18</v>
      </c>
      <c r="F118" s="91"/>
      <c r="G118" s="92">
        <v>1</v>
      </c>
      <c r="H118" s="96">
        <v>48452154</v>
      </c>
      <c r="I118" s="96">
        <v>34855</v>
      </c>
    </row>
    <row r="119" spans="2:9" ht="15.75">
      <c r="B119" s="102" t="s">
        <v>830</v>
      </c>
      <c r="C119" s="100" t="s">
        <v>831</v>
      </c>
      <c r="D119" s="94">
        <v>42607</v>
      </c>
      <c r="E119" s="12" t="s">
        <v>18</v>
      </c>
      <c r="F119" s="95">
        <v>39</v>
      </c>
      <c r="G119" s="92">
        <v>1</v>
      </c>
      <c r="H119" s="124">
        <v>48112912</v>
      </c>
      <c r="I119" s="124">
        <v>36503</v>
      </c>
    </row>
    <row r="120" spans="2:9" ht="15.75">
      <c r="B120" s="102" t="s">
        <v>832</v>
      </c>
      <c r="C120" s="100" t="s">
        <v>833</v>
      </c>
      <c r="D120" s="94">
        <v>42635</v>
      </c>
      <c r="E120" s="90" t="s">
        <v>25</v>
      </c>
      <c r="F120" s="95"/>
      <c r="G120" s="92">
        <v>1</v>
      </c>
      <c r="H120" s="93">
        <v>47591185</v>
      </c>
      <c r="I120" s="98">
        <v>36708</v>
      </c>
    </row>
    <row r="121" spans="2:9" ht="15.75">
      <c r="B121" s="100" t="s">
        <v>834</v>
      </c>
      <c r="C121" s="100" t="s">
        <v>835</v>
      </c>
      <c r="D121" s="94">
        <v>42663</v>
      </c>
      <c r="E121" s="104" t="s">
        <v>16</v>
      </c>
      <c r="F121" s="95">
        <v>53</v>
      </c>
      <c r="G121" s="92">
        <v>1</v>
      </c>
      <c r="H121" s="98">
        <v>47078183</v>
      </c>
      <c r="I121" s="98">
        <v>32754</v>
      </c>
    </row>
    <row r="122" spans="2:9" ht="15.75">
      <c r="B122" s="88" t="s">
        <v>413</v>
      </c>
      <c r="C122" s="88" t="s">
        <v>414</v>
      </c>
      <c r="D122" s="94">
        <v>43104</v>
      </c>
      <c r="E122" s="90" t="s">
        <v>18</v>
      </c>
      <c r="F122" s="91">
        <v>30</v>
      </c>
      <c r="G122" s="92">
        <v>1</v>
      </c>
      <c r="H122" s="93">
        <v>46937949</v>
      </c>
      <c r="I122" s="93">
        <v>32908</v>
      </c>
    </row>
    <row r="123" spans="2:9" ht="15.75">
      <c r="B123" s="12" t="s">
        <v>836</v>
      </c>
      <c r="C123" s="12" t="s">
        <v>837</v>
      </c>
      <c r="D123" s="94">
        <v>42761</v>
      </c>
      <c r="E123" s="12" t="s">
        <v>25</v>
      </c>
      <c r="F123" s="95">
        <v>42</v>
      </c>
      <c r="G123" s="92">
        <v>1</v>
      </c>
      <c r="H123" s="93">
        <v>45012580</v>
      </c>
      <c r="I123" s="93">
        <v>34489</v>
      </c>
    </row>
    <row r="124" spans="2:9" ht="15.75">
      <c r="B124" s="102" t="s">
        <v>838</v>
      </c>
      <c r="C124" s="100" t="s">
        <v>839</v>
      </c>
      <c r="D124" s="94">
        <v>42614</v>
      </c>
      <c r="E124" s="90" t="s">
        <v>25</v>
      </c>
      <c r="F124" s="95">
        <v>49</v>
      </c>
      <c r="G124" s="92">
        <v>1</v>
      </c>
      <c r="H124" s="98">
        <v>44844337</v>
      </c>
      <c r="I124" s="98">
        <v>32937</v>
      </c>
    </row>
    <row r="125" spans="2:9" ht="15.75">
      <c r="B125" s="12" t="s">
        <v>840</v>
      </c>
      <c r="C125" s="12" t="s">
        <v>841</v>
      </c>
      <c r="D125" s="94">
        <v>42642</v>
      </c>
      <c r="E125" s="12" t="s">
        <v>18</v>
      </c>
      <c r="F125" s="95">
        <v>52</v>
      </c>
      <c r="G125" s="92">
        <v>1</v>
      </c>
      <c r="H125" s="98">
        <v>43509407</v>
      </c>
      <c r="I125" s="98">
        <v>30573</v>
      </c>
    </row>
    <row r="126" spans="2:9" ht="15.75">
      <c r="B126" s="12" t="s">
        <v>707</v>
      </c>
      <c r="C126" s="12" t="s">
        <v>708</v>
      </c>
      <c r="D126" s="94">
        <v>42820</v>
      </c>
      <c r="E126" s="12" t="s">
        <v>18</v>
      </c>
      <c r="F126" s="95">
        <v>53</v>
      </c>
      <c r="G126" s="92">
        <v>1</v>
      </c>
      <c r="H126" s="93">
        <v>43246208</v>
      </c>
      <c r="I126" s="93">
        <v>30210</v>
      </c>
    </row>
    <row r="127" spans="2:9" ht="15.75">
      <c r="B127" s="12" t="s">
        <v>842</v>
      </c>
      <c r="C127" s="12" t="s">
        <v>843</v>
      </c>
      <c r="D127" s="94">
        <v>42761</v>
      </c>
      <c r="E127" s="12" t="s">
        <v>18</v>
      </c>
      <c r="F127" s="95">
        <v>45</v>
      </c>
      <c r="G127" s="92">
        <v>1</v>
      </c>
      <c r="H127" s="93">
        <v>43091040</v>
      </c>
      <c r="I127" s="93">
        <v>26469</v>
      </c>
    </row>
    <row r="128" spans="2:9" ht="15.75">
      <c r="B128" s="110" t="s">
        <v>574</v>
      </c>
      <c r="C128" s="110" t="s">
        <v>575</v>
      </c>
      <c r="D128" s="89">
        <v>42964</v>
      </c>
      <c r="E128" s="110" t="s">
        <v>18</v>
      </c>
      <c r="F128" s="112">
        <v>45</v>
      </c>
      <c r="G128" s="92">
        <v>1</v>
      </c>
      <c r="H128" s="93">
        <v>41650439</v>
      </c>
      <c r="I128" s="93">
        <v>30511</v>
      </c>
    </row>
    <row r="129" spans="2:9" ht="15.75">
      <c r="B129" s="88" t="s">
        <v>105</v>
      </c>
      <c r="C129" s="88" t="s">
        <v>106</v>
      </c>
      <c r="D129" s="94">
        <v>43265</v>
      </c>
      <c r="E129" s="90" t="s">
        <v>18</v>
      </c>
      <c r="F129" s="91"/>
      <c r="G129" s="92">
        <v>1</v>
      </c>
      <c r="H129" s="96">
        <v>40788062</v>
      </c>
      <c r="I129" s="96">
        <v>31382</v>
      </c>
    </row>
    <row r="130" spans="2:9" ht="15.75">
      <c r="B130" s="100" t="s">
        <v>844</v>
      </c>
      <c r="C130" s="100" t="s">
        <v>845</v>
      </c>
      <c r="D130" s="94">
        <v>42663</v>
      </c>
      <c r="E130" s="104" t="s">
        <v>21</v>
      </c>
      <c r="F130" s="95"/>
      <c r="G130" s="92">
        <v>1</v>
      </c>
      <c r="H130" s="98">
        <v>40659612</v>
      </c>
      <c r="I130" s="98">
        <v>29878</v>
      </c>
    </row>
    <row r="131" spans="2:9" ht="15.75">
      <c r="B131" s="100" t="s">
        <v>690</v>
      </c>
      <c r="C131" s="100" t="s">
        <v>691</v>
      </c>
      <c r="D131" s="94">
        <v>42831</v>
      </c>
      <c r="E131" s="90" t="s">
        <v>18</v>
      </c>
      <c r="F131" s="91">
        <v>37</v>
      </c>
      <c r="G131" s="92">
        <v>1</v>
      </c>
      <c r="H131" s="93">
        <v>40413635</v>
      </c>
      <c r="I131" s="93">
        <v>28410</v>
      </c>
    </row>
    <row r="132" spans="2:9" ht="15.75">
      <c r="B132" s="12" t="s">
        <v>292</v>
      </c>
      <c r="C132" s="12" t="s">
        <v>293</v>
      </c>
      <c r="D132" s="94">
        <v>43223</v>
      </c>
      <c r="E132" s="12" t="s">
        <v>16</v>
      </c>
      <c r="F132" s="91">
        <v>45</v>
      </c>
      <c r="G132" s="92">
        <v>1</v>
      </c>
      <c r="H132" s="96">
        <v>40149692</v>
      </c>
      <c r="I132" s="96">
        <v>28524</v>
      </c>
    </row>
    <row r="133" spans="2:9" ht="15.75">
      <c r="B133" s="88" t="s">
        <v>190</v>
      </c>
      <c r="C133" s="88" t="s">
        <v>191</v>
      </c>
      <c r="D133" s="94">
        <v>43265</v>
      </c>
      <c r="E133" s="90" t="s">
        <v>45</v>
      </c>
      <c r="F133" s="91">
        <v>49</v>
      </c>
      <c r="G133" s="92">
        <v>1</v>
      </c>
      <c r="H133" s="93">
        <v>39916586</v>
      </c>
      <c r="I133" s="93">
        <v>28502</v>
      </c>
    </row>
    <row r="134" spans="2:9" ht="15.75">
      <c r="B134" s="12" t="s">
        <v>846</v>
      </c>
      <c r="C134" s="12" t="s">
        <v>846</v>
      </c>
      <c r="D134" s="94">
        <v>42705</v>
      </c>
      <c r="E134" s="12" t="s">
        <v>21</v>
      </c>
      <c r="F134" s="95"/>
      <c r="G134" s="92">
        <v>1</v>
      </c>
      <c r="H134" s="98">
        <v>39778670</v>
      </c>
      <c r="I134" s="98">
        <v>30374</v>
      </c>
    </row>
    <row r="135" spans="2:9" ht="15.75">
      <c r="B135" s="110" t="s">
        <v>572</v>
      </c>
      <c r="C135" s="110" t="s">
        <v>573</v>
      </c>
      <c r="D135" s="89">
        <v>42964</v>
      </c>
      <c r="E135" s="110" t="s">
        <v>25</v>
      </c>
      <c r="F135" s="112">
        <v>16</v>
      </c>
      <c r="G135" s="92">
        <v>1</v>
      </c>
      <c r="H135" s="93">
        <v>38687800</v>
      </c>
      <c r="I135" s="93">
        <v>29745</v>
      </c>
    </row>
    <row r="136" spans="2:9" ht="15.75">
      <c r="B136" s="12" t="s">
        <v>270</v>
      </c>
      <c r="C136" s="12" t="s">
        <v>271</v>
      </c>
      <c r="D136" s="94">
        <v>43251</v>
      </c>
      <c r="E136" s="12" t="s">
        <v>21</v>
      </c>
      <c r="F136" s="91"/>
      <c r="G136" s="92">
        <v>1</v>
      </c>
      <c r="H136" s="96">
        <v>37844660</v>
      </c>
      <c r="I136" s="96">
        <v>27002</v>
      </c>
    </row>
    <row r="137" spans="2:9" ht="15.75">
      <c r="B137" s="114" t="s">
        <v>24</v>
      </c>
      <c r="C137" s="114" t="s">
        <v>24</v>
      </c>
      <c r="D137" s="115">
        <v>43440</v>
      </c>
      <c r="E137" s="114" t="s">
        <v>25</v>
      </c>
      <c r="F137" s="119">
        <v>50</v>
      </c>
      <c r="G137" s="92">
        <v>1</v>
      </c>
      <c r="H137" s="106">
        <v>37708019</v>
      </c>
      <c r="I137" s="106">
        <v>26277</v>
      </c>
    </row>
    <row r="138" spans="2:9" ht="15.75">
      <c r="B138" s="12" t="s">
        <v>737</v>
      </c>
      <c r="C138" s="12" t="s">
        <v>738</v>
      </c>
      <c r="D138" s="94">
        <v>42782</v>
      </c>
      <c r="E138" s="12" t="s">
        <v>18</v>
      </c>
      <c r="F138" s="95">
        <v>35</v>
      </c>
      <c r="G138" s="92">
        <v>1</v>
      </c>
      <c r="H138" s="93">
        <v>37662308</v>
      </c>
      <c r="I138" s="93">
        <v>26494</v>
      </c>
    </row>
    <row r="139" spans="2:9" ht="15.75">
      <c r="B139" s="88" t="s">
        <v>419</v>
      </c>
      <c r="C139" s="88" t="s">
        <v>420</v>
      </c>
      <c r="D139" s="94">
        <v>43097</v>
      </c>
      <c r="E139" s="90" t="s">
        <v>16</v>
      </c>
      <c r="F139" s="91">
        <v>33</v>
      </c>
      <c r="G139" s="92">
        <v>1</v>
      </c>
      <c r="H139" s="93">
        <v>36762955</v>
      </c>
      <c r="I139" s="93">
        <v>26518</v>
      </c>
    </row>
    <row r="140" spans="2:9" ht="15.75">
      <c r="B140" s="88" t="s">
        <v>36</v>
      </c>
      <c r="C140" s="88" t="s">
        <v>37</v>
      </c>
      <c r="D140" s="13">
        <v>43377</v>
      </c>
      <c r="E140" s="27" t="s">
        <v>18</v>
      </c>
      <c r="F140" s="19">
        <v>44</v>
      </c>
      <c r="G140" s="16">
        <v>1</v>
      </c>
      <c r="H140" s="22">
        <v>36535777</v>
      </c>
      <c r="I140" s="22">
        <v>24960</v>
      </c>
    </row>
    <row r="141" spans="2:9" ht="15.75">
      <c r="B141" s="88" t="s">
        <v>64</v>
      </c>
      <c r="C141" s="88" t="s">
        <v>65</v>
      </c>
      <c r="D141" s="13">
        <v>43391</v>
      </c>
      <c r="E141" s="14" t="s">
        <v>25</v>
      </c>
      <c r="F141" s="19">
        <v>40</v>
      </c>
      <c r="G141" s="16">
        <v>1</v>
      </c>
      <c r="H141" s="17">
        <v>35234265</v>
      </c>
      <c r="I141" s="17">
        <v>26053</v>
      </c>
    </row>
    <row r="142" spans="2:9" ht="15.75">
      <c r="B142" s="88" t="s">
        <v>26</v>
      </c>
      <c r="C142" s="88" t="s">
        <v>27</v>
      </c>
      <c r="D142" s="13">
        <v>43426</v>
      </c>
      <c r="E142" s="27" t="s">
        <v>21</v>
      </c>
      <c r="F142" s="19">
        <v>82</v>
      </c>
      <c r="G142" s="16" t="e">
        <f>ROUNDUP(DATEDIF(D142,$B$408,"d")/7,0)</f>
        <v>#VALUE!</v>
      </c>
      <c r="H142" s="17">
        <v>34918450</v>
      </c>
      <c r="I142" s="17">
        <v>25184</v>
      </c>
    </row>
    <row r="143" spans="2:9" ht="15.75">
      <c r="B143" s="102" t="s">
        <v>847</v>
      </c>
      <c r="C143" s="100" t="s">
        <v>848</v>
      </c>
      <c r="D143" s="94">
        <v>42635</v>
      </c>
      <c r="E143" s="90" t="s">
        <v>21</v>
      </c>
      <c r="F143" s="95"/>
      <c r="G143" s="92">
        <v>1</v>
      </c>
      <c r="H143" s="93">
        <v>34771663</v>
      </c>
      <c r="I143" s="98">
        <v>25623</v>
      </c>
    </row>
    <row r="144" spans="2:9" ht="15.75">
      <c r="B144" s="88" t="s">
        <v>397</v>
      </c>
      <c r="C144" s="88" t="s">
        <v>398</v>
      </c>
      <c r="D144" s="94">
        <v>43118</v>
      </c>
      <c r="E144" s="90" t="s">
        <v>25</v>
      </c>
      <c r="F144" s="91"/>
      <c r="G144" s="92">
        <v>1</v>
      </c>
      <c r="H144" s="93">
        <v>34473263</v>
      </c>
      <c r="I144" s="93">
        <v>23745</v>
      </c>
    </row>
    <row r="145" spans="2:9" ht="15.75">
      <c r="B145" s="12" t="s">
        <v>333</v>
      </c>
      <c r="C145" s="12" t="s">
        <v>334</v>
      </c>
      <c r="D145" s="94">
        <v>43181</v>
      </c>
      <c r="E145" s="12" t="s">
        <v>21</v>
      </c>
      <c r="F145" s="91"/>
      <c r="G145" s="92">
        <v>1</v>
      </c>
      <c r="H145" s="93">
        <v>33875005</v>
      </c>
      <c r="I145" s="93">
        <v>25840</v>
      </c>
    </row>
    <row r="146" spans="2:9" ht="15.75">
      <c r="B146" s="12" t="s">
        <v>369</v>
      </c>
      <c r="C146" s="12" t="s">
        <v>370</v>
      </c>
      <c r="D146" s="94">
        <v>43153</v>
      </c>
      <c r="E146" s="12" t="s">
        <v>25</v>
      </c>
      <c r="F146" s="91"/>
      <c r="G146" s="92">
        <v>1</v>
      </c>
      <c r="H146" s="98">
        <v>33341942</v>
      </c>
      <c r="I146" s="99">
        <v>22963</v>
      </c>
    </row>
    <row r="147" spans="2:9" ht="15.75">
      <c r="B147" s="12" t="s">
        <v>393</v>
      </c>
      <c r="C147" s="12" t="s">
        <v>394</v>
      </c>
      <c r="D147" s="94">
        <v>43125</v>
      </c>
      <c r="E147" s="12" t="s">
        <v>25</v>
      </c>
      <c r="F147" s="91"/>
      <c r="G147" s="92">
        <v>1</v>
      </c>
      <c r="H147" s="93">
        <v>32776225</v>
      </c>
      <c r="I147" s="93">
        <v>22404</v>
      </c>
    </row>
    <row r="148" spans="2:9" ht="15.75">
      <c r="B148" s="88" t="s">
        <v>528</v>
      </c>
      <c r="C148" s="88" t="s">
        <v>529</v>
      </c>
      <c r="D148" s="94">
        <v>42999</v>
      </c>
      <c r="E148" s="90" t="s">
        <v>18</v>
      </c>
      <c r="F148" s="91">
        <v>60</v>
      </c>
      <c r="G148" s="92">
        <v>1</v>
      </c>
      <c r="H148" s="93">
        <v>32649801</v>
      </c>
      <c r="I148" s="93">
        <v>24272</v>
      </c>
    </row>
    <row r="149" spans="2:9" ht="15.75">
      <c r="B149" s="100" t="s">
        <v>695</v>
      </c>
      <c r="C149" s="100" t="s">
        <v>696</v>
      </c>
      <c r="D149" s="94">
        <v>42824</v>
      </c>
      <c r="E149" s="90" t="s">
        <v>18</v>
      </c>
      <c r="F149" s="91">
        <v>67</v>
      </c>
      <c r="G149" s="92">
        <v>1</v>
      </c>
      <c r="H149" s="93">
        <v>32393202</v>
      </c>
      <c r="I149" s="93">
        <v>24677</v>
      </c>
    </row>
    <row r="150" spans="2:9" ht="15.75">
      <c r="B150" s="88" t="s">
        <v>221</v>
      </c>
      <c r="C150" s="88" t="s">
        <v>222</v>
      </c>
      <c r="D150" s="94">
        <v>43280</v>
      </c>
      <c r="E150" s="12" t="s">
        <v>45</v>
      </c>
      <c r="F150" s="91">
        <v>47</v>
      </c>
      <c r="G150" s="92">
        <v>1</v>
      </c>
      <c r="H150" s="96">
        <v>32136095</v>
      </c>
      <c r="I150" s="96">
        <v>22036</v>
      </c>
    </row>
    <row r="151" spans="2:9" ht="15.75">
      <c r="B151" s="12" t="s">
        <v>170</v>
      </c>
      <c r="C151" s="12" t="s">
        <v>171</v>
      </c>
      <c r="D151" s="13">
        <v>43314</v>
      </c>
      <c r="E151" s="14" t="s">
        <v>21</v>
      </c>
      <c r="F151" s="45"/>
      <c r="G151" s="16">
        <v>1</v>
      </c>
      <c r="H151" s="22">
        <v>31717741</v>
      </c>
      <c r="I151" s="22">
        <v>24942</v>
      </c>
    </row>
    <row r="152" spans="2:9" ht="15.75">
      <c r="B152" s="102" t="s">
        <v>849</v>
      </c>
      <c r="C152" s="100" t="s">
        <v>850</v>
      </c>
      <c r="D152" s="94">
        <v>42649</v>
      </c>
      <c r="E152" s="90" t="s">
        <v>18</v>
      </c>
      <c r="F152" s="95">
        <v>36</v>
      </c>
      <c r="G152" s="92">
        <v>1</v>
      </c>
      <c r="H152" s="98">
        <v>31688350</v>
      </c>
      <c r="I152" s="98">
        <v>36247</v>
      </c>
    </row>
    <row r="153" spans="2:9" ht="15.75">
      <c r="B153" s="88" t="s">
        <v>667</v>
      </c>
      <c r="C153" s="88" t="s">
        <v>668</v>
      </c>
      <c r="D153" s="94">
        <v>42852</v>
      </c>
      <c r="E153" s="90" t="s">
        <v>45</v>
      </c>
      <c r="F153" s="91">
        <v>51</v>
      </c>
      <c r="G153" s="92">
        <v>1</v>
      </c>
      <c r="H153" s="93">
        <v>31637802</v>
      </c>
      <c r="I153" s="93">
        <v>21676</v>
      </c>
    </row>
    <row r="154" spans="2:9" ht="15.75">
      <c r="B154" s="88" t="s">
        <v>461</v>
      </c>
      <c r="C154" s="88" t="s">
        <v>461</v>
      </c>
      <c r="D154" s="94">
        <v>43062</v>
      </c>
      <c r="E154" s="90" t="s">
        <v>21</v>
      </c>
      <c r="F154" s="91"/>
      <c r="G154" s="92">
        <v>1</v>
      </c>
      <c r="H154" s="93">
        <v>31471045</v>
      </c>
      <c r="I154" s="93">
        <v>23590</v>
      </c>
    </row>
    <row r="155" spans="2:9" ht="15.75">
      <c r="B155" s="88" t="s">
        <v>541</v>
      </c>
      <c r="C155" s="88" t="s">
        <v>542</v>
      </c>
      <c r="D155" s="94">
        <v>42992</v>
      </c>
      <c r="E155" s="90" t="s">
        <v>45</v>
      </c>
      <c r="F155" s="91">
        <v>49</v>
      </c>
      <c r="G155" s="92">
        <v>1</v>
      </c>
      <c r="H155" s="93">
        <v>31390941</v>
      </c>
      <c r="I155" s="93">
        <v>23109</v>
      </c>
    </row>
    <row r="156" spans="2:9" ht="15.75">
      <c r="B156" s="88" t="s">
        <v>482</v>
      </c>
      <c r="C156" s="88" t="s">
        <v>482</v>
      </c>
      <c r="D156" s="94">
        <v>43041</v>
      </c>
      <c r="E156" s="90" t="s">
        <v>45</v>
      </c>
      <c r="F156" s="91">
        <v>61</v>
      </c>
      <c r="G156" s="92">
        <v>1</v>
      </c>
      <c r="H156" s="98">
        <v>31291519</v>
      </c>
      <c r="I156" s="99">
        <v>22797</v>
      </c>
    </row>
    <row r="157" spans="2:9" ht="15.75">
      <c r="B157" s="12" t="s">
        <v>402</v>
      </c>
      <c r="C157" s="12" t="s">
        <v>403</v>
      </c>
      <c r="D157" s="94">
        <v>43111</v>
      </c>
      <c r="E157" s="12" t="s">
        <v>16</v>
      </c>
      <c r="F157" s="91">
        <v>42</v>
      </c>
      <c r="G157" s="92">
        <v>1</v>
      </c>
      <c r="H157" s="93">
        <v>31128947</v>
      </c>
      <c r="I157" s="93">
        <v>21323</v>
      </c>
    </row>
    <row r="158" spans="2:9" ht="15.75">
      <c r="B158" s="12" t="s">
        <v>851</v>
      </c>
      <c r="C158" s="12" t="s">
        <v>852</v>
      </c>
      <c r="D158" s="94">
        <v>42642</v>
      </c>
      <c r="E158" s="90" t="s">
        <v>25</v>
      </c>
      <c r="F158" s="95"/>
      <c r="G158" s="92">
        <v>1</v>
      </c>
      <c r="H158" s="98">
        <v>30504876</v>
      </c>
      <c r="I158" s="98">
        <v>21964</v>
      </c>
    </row>
    <row r="159" spans="2:9" ht="15.75">
      <c r="B159" s="102" t="s">
        <v>853</v>
      </c>
      <c r="C159" s="125" t="s">
        <v>854</v>
      </c>
      <c r="D159" s="94">
        <v>42600</v>
      </c>
      <c r="E159" s="104" t="s">
        <v>21</v>
      </c>
      <c r="F159" s="91"/>
      <c r="G159" s="92">
        <v>1</v>
      </c>
      <c r="H159" s="106">
        <v>30214468</v>
      </c>
      <c r="I159" s="106">
        <v>23262</v>
      </c>
    </row>
    <row r="160" spans="2:9" ht="15.75">
      <c r="B160" s="88" t="s">
        <v>485</v>
      </c>
      <c r="C160" s="88" t="s">
        <v>486</v>
      </c>
      <c r="D160" s="94">
        <v>43041</v>
      </c>
      <c r="E160" s="90" t="s">
        <v>45</v>
      </c>
      <c r="F160" s="91">
        <v>55</v>
      </c>
      <c r="G160" s="92">
        <v>1</v>
      </c>
      <c r="H160" s="98">
        <v>29722933</v>
      </c>
      <c r="I160" s="99">
        <v>21858</v>
      </c>
    </row>
    <row r="161" spans="2:9" ht="15.75">
      <c r="B161" s="101" t="s">
        <v>72</v>
      </c>
      <c r="C161" s="88" t="s">
        <v>73</v>
      </c>
      <c r="D161" s="13">
        <v>43398</v>
      </c>
      <c r="E161" s="27" t="s">
        <v>18</v>
      </c>
      <c r="F161" s="28">
        <v>45</v>
      </c>
      <c r="G161" s="16">
        <v>1</v>
      </c>
      <c r="H161" s="17">
        <v>29367335</v>
      </c>
      <c r="I161" s="17">
        <v>27955</v>
      </c>
    </row>
    <row r="162" spans="2:9" ht="15.75">
      <c r="B162" s="88" t="s">
        <v>659</v>
      </c>
      <c r="C162" s="88" t="s">
        <v>660</v>
      </c>
      <c r="D162" s="94">
        <v>42866</v>
      </c>
      <c r="E162" s="90" t="s">
        <v>18</v>
      </c>
      <c r="F162" s="91">
        <v>36</v>
      </c>
      <c r="G162" s="92">
        <v>1</v>
      </c>
      <c r="H162" s="93">
        <v>29185215</v>
      </c>
      <c r="I162" s="93">
        <v>20618</v>
      </c>
    </row>
    <row r="163" spans="2:9" ht="15.75">
      <c r="B163" s="88" t="s">
        <v>519</v>
      </c>
      <c r="C163" s="88" t="s">
        <v>520</v>
      </c>
      <c r="D163" s="94">
        <v>43006</v>
      </c>
      <c r="E163" s="90" t="s">
        <v>18</v>
      </c>
      <c r="F163" s="91"/>
      <c r="G163" s="92">
        <v>1</v>
      </c>
      <c r="H163" s="93">
        <v>29170194</v>
      </c>
      <c r="I163" s="93">
        <v>21119</v>
      </c>
    </row>
    <row r="164" spans="2:9" ht="15.75">
      <c r="B164" s="12" t="s">
        <v>233</v>
      </c>
      <c r="C164" s="12" t="s">
        <v>234</v>
      </c>
      <c r="D164" s="94">
        <v>43286</v>
      </c>
      <c r="E164" s="12" t="s">
        <v>25</v>
      </c>
      <c r="F164" s="91"/>
      <c r="G164" s="92">
        <v>1</v>
      </c>
      <c r="H164" s="96">
        <v>28818518</v>
      </c>
      <c r="I164" s="96">
        <v>20075</v>
      </c>
    </row>
    <row r="165" spans="2:9" ht="15.75">
      <c r="B165" s="126" t="s">
        <v>855</v>
      </c>
      <c r="C165" s="100" t="s">
        <v>856</v>
      </c>
      <c r="D165" s="94">
        <v>42607</v>
      </c>
      <c r="E165" s="90" t="s">
        <v>25</v>
      </c>
      <c r="F165" s="95">
        <v>50</v>
      </c>
      <c r="G165" s="92">
        <v>1</v>
      </c>
      <c r="H165" s="118">
        <v>28652885</v>
      </c>
      <c r="I165" s="118">
        <v>21381</v>
      </c>
    </row>
    <row r="166" spans="2:9" ht="15.75">
      <c r="B166" s="88" t="s">
        <v>415</v>
      </c>
      <c r="C166" s="88" t="s">
        <v>416</v>
      </c>
      <c r="D166" s="94">
        <v>43104</v>
      </c>
      <c r="E166" s="90" t="s">
        <v>25</v>
      </c>
      <c r="F166" s="91">
        <v>28</v>
      </c>
      <c r="G166" s="92">
        <v>1</v>
      </c>
      <c r="H166" s="93">
        <v>28593685</v>
      </c>
      <c r="I166" s="93">
        <v>19150</v>
      </c>
    </row>
    <row r="167" spans="2:9" ht="15.75">
      <c r="B167" s="102" t="s">
        <v>857</v>
      </c>
      <c r="C167" s="100" t="s">
        <v>858</v>
      </c>
      <c r="D167" s="94">
        <v>42726</v>
      </c>
      <c r="E167" s="12" t="s">
        <v>18</v>
      </c>
      <c r="F167" s="95">
        <v>36</v>
      </c>
      <c r="G167" s="92">
        <v>1</v>
      </c>
      <c r="H167" s="93">
        <v>28368475</v>
      </c>
      <c r="I167" s="93">
        <v>20654</v>
      </c>
    </row>
    <row r="168" spans="2:9" ht="15.75">
      <c r="B168" s="12" t="s">
        <v>139</v>
      </c>
      <c r="C168" s="12" t="s">
        <v>140</v>
      </c>
      <c r="D168" s="13">
        <v>43370</v>
      </c>
      <c r="E168" s="14" t="s">
        <v>25</v>
      </c>
      <c r="F168" s="19">
        <v>40</v>
      </c>
      <c r="G168" s="16">
        <v>1</v>
      </c>
      <c r="H168" s="22">
        <v>28365631</v>
      </c>
      <c r="I168" s="22">
        <v>20000</v>
      </c>
    </row>
    <row r="169" spans="2:9" ht="15.75">
      <c r="B169" s="12" t="s">
        <v>859</v>
      </c>
      <c r="C169" s="12" t="s">
        <v>860</v>
      </c>
      <c r="D169" s="94">
        <v>42621</v>
      </c>
      <c r="E169" s="12" t="s">
        <v>18</v>
      </c>
      <c r="F169" s="92">
        <v>54</v>
      </c>
      <c r="G169" s="92">
        <v>1</v>
      </c>
      <c r="H169" s="93">
        <v>28193194</v>
      </c>
      <c r="I169" s="93">
        <v>19953</v>
      </c>
    </row>
    <row r="170" spans="2:9" ht="15.75">
      <c r="B170" s="100" t="s">
        <v>741</v>
      </c>
      <c r="C170" s="100" t="s">
        <v>742</v>
      </c>
      <c r="D170" s="94">
        <v>42782</v>
      </c>
      <c r="E170" s="90" t="s">
        <v>25</v>
      </c>
      <c r="F170" s="91">
        <v>40</v>
      </c>
      <c r="G170" s="92">
        <v>1</v>
      </c>
      <c r="H170" s="93">
        <v>27344320</v>
      </c>
      <c r="I170" s="93">
        <v>18907</v>
      </c>
    </row>
    <row r="171" spans="2:9" ht="15.75">
      <c r="B171" s="102" t="s">
        <v>861</v>
      </c>
      <c r="C171" s="127" t="s">
        <v>861</v>
      </c>
      <c r="D171" s="94">
        <v>42600</v>
      </c>
      <c r="E171" s="90" t="s">
        <v>21</v>
      </c>
      <c r="F171" s="95"/>
      <c r="G171" s="92">
        <v>1</v>
      </c>
      <c r="H171" s="106">
        <v>27158974</v>
      </c>
      <c r="I171" s="106">
        <v>18030</v>
      </c>
    </row>
    <row r="172" spans="2:9" ht="15.75">
      <c r="B172" s="100" t="s">
        <v>764</v>
      </c>
      <c r="C172" s="100" t="s">
        <v>765</v>
      </c>
      <c r="D172" s="94">
        <v>42733</v>
      </c>
      <c r="E172" s="104" t="s">
        <v>30</v>
      </c>
      <c r="F172" s="95">
        <v>29</v>
      </c>
      <c r="G172" s="92">
        <v>1</v>
      </c>
      <c r="H172" s="93">
        <v>26033272</v>
      </c>
      <c r="I172" s="93">
        <v>18302</v>
      </c>
    </row>
    <row r="173" spans="2:9" ht="15.75">
      <c r="B173" s="12" t="s">
        <v>70</v>
      </c>
      <c r="C173" s="12" t="s">
        <v>70</v>
      </c>
      <c r="D173" s="13">
        <v>43370</v>
      </c>
      <c r="E173" s="14" t="s">
        <v>40</v>
      </c>
      <c r="F173" s="15"/>
      <c r="G173" s="16">
        <v>1</v>
      </c>
      <c r="H173" s="17">
        <v>25473203</v>
      </c>
      <c r="I173" s="17">
        <v>21066</v>
      </c>
    </row>
    <row r="174" spans="2:9" ht="15.75">
      <c r="B174" s="100" t="s">
        <v>689</v>
      </c>
      <c r="C174" s="100" t="s">
        <v>689</v>
      </c>
      <c r="D174" s="94">
        <v>42831</v>
      </c>
      <c r="E174" s="90" t="s">
        <v>18</v>
      </c>
      <c r="F174" s="91">
        <v>41</v>
      </c>
      <c r="G174" s="92">
        <v>1</v>
      </c>
      <c r="H174" s="93">
        <v>25421311</v>
      </c>
      <c r="I174" s="93">
        <v>17913</v>
      </c>
    </row>
    <row r="175" spans="2:9" ht="15.75">
      <c r="B175" s="110" t="s">
        <v>584</v>
      </c>
      <c r="C175" s="110" t="s">
        <v>584</v>
      </c>
      <c r="D175" s="89">
        <v>42957</v>
      </c>
      <c r="E175" s="110" t="s">
        <v>18</v>
      </c>
      <c r="F175" s="112">
        <v>78</v>
      </c>
      <c r="G175" s="92">
        <v>1</v>
      </c>
      <c r="H175" s="93">
        <v>24961590</v>
      </c>
      <c r="I175" s="93">
        <v>19439</v>
      </c>
    </row>
    <row r="176" spans="2:9" ht="15.75">
      <c r="B176" s="12" t="s">
        <v>743</v>
      </c>
      <c r="C176" s="12" t="s">
        <v>744</v>
      </c>
      <c r="D176" s="94">
        <v>42782</v>
      </c>
      <c r="E176" s="12" t="s">
        <v>18</v>
      </c>
      <c r="F176" s="95">
        <v>32</v>
      </c>
      <c r="G176" s="92">
        <v>1</v>
      </c>
      <c r="H176" s="93">
        <v>24912945</v>
      </c>
      <c r="I176" s="93">
        <v>17558</v>
      </c>
    </row>
    <row r="177" spans="2:9" ht="15.75">
      <c r="B177" s="102" t="s">
        <v>862</v>
      </c>
      <c r="C177" s="100" t="s">
        <v>863</v>
      </c>
      <c r="D177" s="94">
        <v>42635</v>
      </c>
      <c r="E177" s="90" t="s">
        <v>18</v>
      </c>
      <c r="F177" s="95">
        <v>70</v>
      </c>
      <c r="G177" s="92">
        <v>1</v>
      </c>
      <c r="H177" s="93">
        <v>24705696</v>
      </c>
      <c r="I177" s="98">
        <v>19045</v>
      </c>
    </row>
    <row r="178" spans="2:9" ht="15.75">
      <c r="B178" s="88" t="s">
        <v>675</v>
      </c>
      <c r="C178" s="88" t="s">
        <v>676</v>
      </c>
      <c r="D178" s="94">
        <v>42845</v>
      </c>
      <c r="E178" s="90" t="s">
        <v>16</v>
      </c>
      <c r="F178" s="91">
        <v>31</v>
      </c>
      <c r="G178" s="92">
        <v>1</v>
      </c>
      <c r="H178" s="93">
        <v>24626838</v>
      </c>
      <c r="I178" s="93">
        <v>17197</v>
      </c>
    </row>
    <row r="179" spans="2:9" ht="15.75">
      <c r="B179" s="88" t="s">
        <v>196</v>
      </c>
      <c r="C179" s="88" t="s">
        <v>197</v>
      </c>
      <c r="D179" s="94">
        <v>43321</v>
      </c>
      <c r="E179" s="12" t="s">
        <v>21</v>
      </c>
      <c r="F179" s="91"/>
      <c r="G179" s="92">
        <v>1</v>
      </c>
      <c r="H179" s="106">
        <v>24488847</v>
      </c>
      <c r="I179" s="106">
        <v>19119</v>
      </c>
    </row>
    <row r="180" spans="2:9" ht="15.75">
      <c r="B180" s="88" t="s">
        <v>239</v>
      </c>
      <c r="C180" s="88" t="s">
        <v>240</v>
      </c>
      <c r="D180" s="94">
        <v>43279</v>
      </c>
      <c r="E180" s="12" t="s">
        <v>25</v>
      </c>
      <c r="F180" s="91"/>
      <c r="G180" s="92">
        <v>1</v>
      </c>
      <c r="H180" s="96">
        <v>24284688</v>
      </c>
      <c r="I180" s="96">
        <v>16284</v>
      </c>
    </row>
    <row r="181" spans="2:9" ht="15.75">
      <c r="B181" s="88" t="s">
        <v>677</v>
      </c>
      <c r="C181" s="88" t="s">
        <v>678</v>
      </c>
      <c r="D181" s="94">
        <v>42845</v>
      </c>
      <c r="E181" s="90" t="s">
        <v>18</v>
      </c>
      <c r="F181" s="91">
        <v>34</v>
      </c>
      <c r="G181" s="92">
        <v>1</v>
      </c>
      <c r="H181" s="93">
        <v>24192228</v>
      </c>
      <c r="I181" s="93">
        <v>16688</v>
      </c>
    </row>
    <row r="182" spans="2:9" ht="15.75">
      <c r="B182" s="88" t="s">
        <v>50</v>
      </c>
      <c r="C182" s="88" t="s">
        <v>50</v>
      </c>
      <c r="D182" s="13">
        <v>43391</v>
      </c>
      <c r="E182" s="14" t="s">
        <v>51</v>
      </c>
      <c r="F182" s="28">
        <v>60</v>
      </c>
      <c r="G182" s="16">
        <v>1</v>
      </c>
      <c r="H182" s="128">
        <v>24074810</v>
      </c>
      <c r="I182" s="128">
        <v>16938</v>
      </c>
    </row>
    <row r="183" spans="2:9" ht="15.75">
      <c r="B183" s="110" t="s">
        <v>566</v>
      </c>
      <c r="C183" s="110" t="s">
        <v>567</v>
      </c>
      <c r="D183" s="89">
        <v>42971</v>
      </c>
      <c r="E183" s="110" t="s">
        <v>18</v>
      </c>
      <c r="F183" s="112">
        <v>31</v>
      </c>
      <c r="G183" s="92">
        <v>1</v>
      </c>
      <c r="H183" s="93">
        <v>24038299</v>
      </c>
      <c r="I183" s="93">
        <v>17720</v>
      </c>
    </row>
    <row r="184" spans="2:9" ht="15.75">
      <c r="B184" s="88" t="s">
        <v>547</v>
      </c>
      <c r="C184" s="88" t="s">
        <v>548</v>
      </c>
      <c r="D184" s="94">
        <v>42992</v>
      </c>
      <c r="E184" s="90" t="s">
        <v>25</v>
      </c>
      <c r="F184" s="91">
        <v>40</v>
      </c>
      <c r="G184" s="92">
        <v>1</v>
      </c>
      <c r="H184" s="93">
        <v>23891021</v>
      </c>
      <c r="I184" s="93">
        <v>16910</v>
      </c>
    </row>
    <row r="185" spans="2:9" ht="15.75">
      <c r="B185" s="12" t="s">
        <v>182</v>
      </c>
      <c r="C185" s="12" t="s">
        <v>183</v>
      </c>
      <c r="D185" s="13">
        <v>43335</v>
      </c>
      <c r="E185" s="14" t="s">
        <v>18</v>
      </c>
      <c r="F185" s="45">
        <v>42</v>
      </c>
      <c r="G185" s="16">
        <v>1</v>
      </c>
      <c r="H185" s="122">
        <v>23545776</v>
      </c>
      <c r="I185" s="122">
        <v>17367</v>
      </c>
    </row>
    <row r="186" spans="2:9" ht="15.75">
      <c r="B186" s="101" t="s">
        <v>84</v>
      </c>
      <c r="C186" s="88" t="s">
        <v>85</v>
      </c>
      <c r="D186" s="13">
        <v>43398</v>
      </c>
      <c r="E186" s="27" t="s">
        <v>25</v>
      </c>
      <c r="F186" s="19">
        <v>40</v>
      </c>
      <c r="G186" s="16">
        <v>1</v>
      </c>
      <c r="H186" s="17">
        <v>23497955</v>
      </c>
      <c r="I186" s="17">
        <v>22758</v>
      </c>
    </row>
    <row r="187" spans="2:9" ht="15.75">
      <c r="B187" s="88" t="s">
        <v>445</v>
      </c>
      <c r="C187" s="88" t="s">
        <v>446</v>
      </c>
      <c r="D187" s="89">
        <v>43083</v>
      </c>
      <c r="E187" s="90" t="s">
        <v>25</v>
      </c>
      <c r="F187" s="91">
        <v>31</v>
      </c>
      <c r="G187" s="92">
        <v>1</v>
      </c>
      <c r="H187" s="93">
        <v>23002880</v>
      </c>
      <c r="I187" s="93">
        <v>17237</v>
      </c>
    </row>
    <row r="188" spans="2:9" ht="15.75">
      <c r="B188" s="88" t="s">
        <v>82</v>
      </c>
      <c r="C188" s="88" t="s">
        <v>83</v>
      </c>
      <c r="D188" s="94">
        <v>43405</v>
      </c>
      <c r="E188" s="12" t="s">
        <v>25</v>
      </c>
      <c r="F188" s="119">
        <v>40</v>
      </c>
      <c r="G188" s="92">
        <v>1</v>
      </c>
      <c r="H188" s="96">
        <v>22884862</v>
      </c>
      <c r="I188" s="96">
        <v>16130</v>
      </c>
    </row>
    <row r="189" spans="2:9" ht="15.75">
      <c r="B189" s="12" t="s">
        <v>709</v>
      </c>
      <c r="C189" s="12" t="s">
        <v>710</v>
      </c>
      <c r="D189" s="94">
        <v>42820</v>
      </c>
      <c r="E189" s="12" t="s">
        <v>18</v>
      </c>
      <c r="F189" s="95">
        <v>34</v>
      </c>
      <c r="G189" s="92">
        <v>1</v>
      </c>
      <c r="H189" s="93">
        <v>22685871</v>
      </c>
      <c r="I189" s="93">
        <v>15923</v>
      </c>
    </row>
    <row r="190" spans="2:9" ht="15.75">
      <c r="B190" s="88" t="s">
        <v>61</v>
      </c>
      <c r="C190" s="88" t="s">
        <v>61</v>
      </c>
      <c r="D190" s="94">
        <v>43405</v>
      </c>
      <c r="E190" s="90" t="s">
        <v>18</v>
      </c>
      <c r="F190" s="119">
        <v>47</v>
      </c>
      <c r="G190" s="92">
        <v>1</v>
      </c>
      <c r="H190" s="96">
        <v>22559961</v>
      </c>
      <c r="I190" s="96">
        <v>15071</v>
      </c>
    </row>
    <row r="191" spans="2:9" ht="15.75">
      <c r="B191" s="88" t="s">
        <v>55</v>
      </c>
      <c r="C191" s="88" t="s">
        <v>56</v>
      </c>
      <c r="D191" s="94">
        <v>43405</v>
      </c>
      <c r="E191" s="12" t="s">
        <v>45</v>
      </c>
      <c r="F191" s="129">
        <v>32</v>
      </c>
      <c r="G191" s="92">
        <v>1</v>
      </c>
      <c r="H191" s="96">
        <v>22325545</v>
      </c>
      <c r="I191" s="96">
        <v>14534</v>
      </c>
    </row>
    <row r="192" spans="2:9" ht="15.75">
      <c r="B192" s="12" t="s">
        <v>341</v>
      </c>
      <c r="C192" s="12" t="s">
        <v>342</v>
      </c>
      <c r="D192" s="94">
        <v>43174</v>
      </c>
      <c r="E192" s="12" t="s">
        <v>35</v>
      </c>
      <c r="F192" s="91"/>
      <c r="G192" s="92">
        <v>1</v>
      </c>
      <c r="H192" s="93">
        <v>22294885</v>
      </c>
      <c r="I192" s="93">
        <v>15082</v>
      </c>
    </row>
    <row r="193" spans="2:9" ht="15.75">
      <c r="B193" s="88" t="s">
        <v>599</v>
      </c>
      <c r="C193" s="88" t="s">
        <v>600</v>
      </c>
      <c r="D193" s="94">
        <v>42943</v>
      </c>
      <c r="E193" s="90" t="s">
        <v>25</v>
      </c>
      <c r="F193" s="91">
        <v>40</v>
      </c>
      <c r="G193" s="92">
        <v>0</v>
      </c>
      <c r="H193" s="98">
        <v>22288181</v>
      </c>
      <c r="I193" s="99">
        <v>15938</v>
      </c>
    </row>
    <row r="194" spans="2:9" ht="15.75">
      <c r="B194" s="12" t="s">
        <v>864</v>
      </c>
      <c r="C194" s="12" t="s">
        <v>865</v>
      </c>
      <c r="D194" s="94">
        <v>42698</v>
      </c>
      <c r="E194" s="12" t="s">
        <v>25</v>
      </c>
      <c r="F194" s="95"/>
      <c r="G194" s="92">
        <v>1</v>
      </c>
      <c r="H194" s="98">
        <v>22261320</v>
      </c>
      <c r="I194" s="98">
        <v>16467</v>
      </c>
    </row>
    <row r="195" spans="2:9" ht="15.75">
      <c r="B195" s="88" t="s">
        <v>351</v>
      </c>
      <c r="C195" s="88" t="s">
        <v>352</v>
      </c>
      <c r="D195" s="94">
        <v>43167</v>
      </c>
      <c r="E195" s="90" t="s">
        <v>18</v>
      </c>
      <c r="F195" s="91">
        <v>37</v>
      </c>
      <c r="G195" s="92"/>
      <c r="H195" s="96">
        <v>22261102</v>
      </c>
      <c r="I195" s="96">
        <v>14865</v>
      </c>
    </row>
    <row r="196" spans="2:9" ht="15.75">
      <c r="B196" s="102" t="s">
        <v>770</v>
      </c>
      <c r="C196" s="100" t="s">
        <v>771</v>
      </c>
      <c r="D196" s="94">
        <v>42684</v>
      </c>
      <c r="E196" s="90" t="s">
        <v>45</v>
      </c>
      <c r="F196" s="95">
        <v>46</v>
      </c>
      <c r="G196" s="92">
        <v>1</v>
      </c>
      <c r="H196" s="93">
        <v>22206630</v>
      </c>
      <c r="I196" s="98">
        <v>17264</v>
      </c>
    </row>
    <row r="197" spans="2:9" ht="15.75">
      <c r="B197" s="88" t="s">
        <v>663</v>
      </c>
      <c r="C197" s="88" t="s">
        <v>664</v>
      </c>
      <c r="D197" s="94">
        <v>42859</v>
      </c>
      <c r="E197" s="90" t="s">
        <v>45</v>
      </c>
      <c r="F197" s="91">
        <v>39</v>
      </c>
      <c r="G197" s="92">
        <v>1</v>
      </c>
      <c r="H197" s="93">
        <v>22083918</v>
      </c>
      <c r="I197" s="93">
        <v>15504</v>
      </c>
    </row>
    <row r="198" spans="2:9" ht="15.75">
      <c r="B198" s="12" t="s">
        <v>866</v>
      </c>
      <c r="C198" s="12" t="s">
        <v>867</v>
      </c>
      <c r="D198" s="94">
        <v>42761</v>
      </c>
      <c r="E198" s="12" t="s">
        <v>18</v>
      </c>
      <c r="F198" s="95">
        <v>42</v>
      </c>
      <c r="G198" s="92">
        <v>1</v>
      </c>
      <c r="H198" s="93">
        <v>22033442</v>
      </c>
      <c r="I198" s="93">
        <v>15245</v>
      </c>
    </row>
    <row r="199" spans="2:9" ht="15.75">
      <c r="B199" s="12" t="s">
        <v>868</v>
      </c>
      <c r="C199" s="12" t="s">
        <v>869</v>
      </c>
      <c r="D199" s="94">
        <v>42705</v>
      </c>
      <c r="E199" s="12" t="s">
        <v>18</v>
      </c>
      <c r="F199" s="95">
        <v>38</v>
      </c>
      <c r="G199" s="92">
        <v>1</v>
      </c>
      <c r="H199" s="98">
        <v>21868115</v>
      </c>
      <c r="I199" s="98">
        <v>14444</v>
      </c>
    </row>
    <row r="200" spans="2:9" ht="15.75">
      <c r="B200" s="12" t="s">
        <v>326</v>
      </c>
      <c r="C200" s="12" t="s">
        <v>326</v>
      </c>
      <c r="D200" s="94">
        <v>43188</v>
      </c>
      <c r="E200" s="12" t="s">
        <v>35</v>
      </c>
      <c r="F200" s="91"/>
      <c r="G200" s="92"/>
      <c r="H200" s="96">
        <v>21722992</v>
      </c>
      <c r="I200" s="96">
        <v>16269</v>
      </c>
    </row>
    <row r="201" spans="2:9" ht="15.75">
      <c r="B201" s="12" t="s">
        <v>28</v>
      </c>
      <c r="C201" s="12" t="s">
        <v>29</v>
      </c>
      <c r="D201" s="13">
        <v>43433</v>
      </c>
      <c r="E201" s="14" t="s">
        <v>30</v>
      </c>
      <c r="F201" s="28">
        <v>56</v>
      </c>
      <c r="G201" s="16">
        <v>1</v>
      </c>
      <c r="H201" s="106">
        <v>21517211</v>
      </c>
      <c r="I201" s="106">
        <v>16389</v>
      </c>
    </row>
    <row r="202" spans="2:9" ht="15.75">
      <c r="B202" s="100" t="s">
        <v>758</v>
      </c>
      <c r="C202" s="100" t="s">
        <v>759</v>
      </c>
      <c r="D202" s="94">
        <v>42754</v>
      </c>
      <c r="E202" s="104" t="s">
        <v>21</v>
      </c>
      <c r="F202" s="95"/>
      <c r="G202" s="92">
        <v>1</v>
      </c>
      <c r="H202" s="93">
        <v>21220830</v>
      </c>
      <c r="I202" s="93">
        <v>16207</v>
      </c>
    </row>
    <row r="203" spans="2:9" ht="15.75">
      <c r="B203" s="88" t="s">
        <v>308</v>
      </c>
      <c r="C203" s="88" t="s">
        <v>309</v>
      </c>
      <c r="D203" s="89">
        <v>43209</v>
      </c>
      <c r="E203" s="90" t="s">
        <v>25</v>
      </c>
      <c r="F203" s="91">
        <v>40</v>
      </c>
      <c r="G203" s="92">
        <v>1</v>
      </c>
      <c r="H203" s="96">
        <v>20487768</v>
      </c>
      <c r="I203" s="96">
        <v>15836</v>
      </c>
    </row>
    <row r="204" spans="2:9" ht="15.75">
      <c r="B204" s="12" t="s">
        <v>870</v>
      </c>
      <c r="C204" s="12" t="s">
        <v>870</v>
      </c>
      <c r="D204" s="94">
        <v>42629</v>
      </c>
      <c r="E204" s="12" t="s">
        <v>109</v>
      </c>
      <c r="F204" s="92">
        <v>45</v>
      </c>
      <c r="G204" s="92">
        <v>1</v>
      </c>
      <c r="H204" s="93">
        <v>20436699</v>
      </c>
      <c r="I204" s="98">
        <v>14974</v>
      </c>
    </row>
    <row r="205" spans="2:9" ht="15.75">
      <c r="B205" s="12" t="s">
        <v>62</v>
      </c>
      <c r="C205" s="12" t="s">
        <v>63</v>
      </c>
      <c r="D205" s="94">
        <v>43412</v>
      </c>
      <c r="E205" s="12" t="s">
        <v>18</v>
      </c>
      <c r="F205" s="119">
        <v>54</v>
      </c>
      <c r="G205" s="92">
        <v>1</v>
      </c>
      <c r="H205" s="96">
        <v>20288981</v>
      </c>
      <c r="I205" s="96">
        <v>14029</v>
      </c>
    </row>
    <row r="206" spans="2:9" ht="15.75">
      <c r="B206" s="100" t="s">
        <v>722</v>
      </c>
      <c r="C206" s="100" t="s">
        <v>723</v>
      </c>
      <c r="D206" s="94">
        <v>42796</v>
      </c>
      <c r="E206" s="90" t="s">
        <v>40</v>
      </c>
      <c r="F206" s="91"/>
      <c r="G206" s="92">
        <v>1</v>
      </c>
      <c r="H206" s="93">
        <v>20084313</v>
      </c>
      <c r="I206" s="93">
        <v>15355</v>
      </c>
    </row>
    <row r="207" spans="2:9" ht="15.75">
      <c r="B207" s="88" t="s">
        <v>871</v>
      </c>
      <c r="C207" s="88" t="s">
        <v>872</v>
      </c>
      <c r="D207" s="94">
        <v>42852</v>
      </c>
      <c r="E207" s="90" t="s">
        <v>25</v>
      </c>
      <c r="F207" s="91">
        <v>35</v>
      </c>
      <c r="G207" s="92">
        <v>1</v>
      </c>
      <c r="H207" s="93">
        <v>20083226</v>
      </c>
      <c r="I207" s="93">
        <v>14661</v>
      </c>
    </row>
    <row r="208" spans="2:9" ht="15.75">
      <c r="B208" s="100" t="s">
        <v>728</v>
      </c>
      <c r="C208" s="100" t="s">
        <v>728</v>
      </c>
      <c r="D208" s="94">
        <v>42796</v>
      </c>
      <c r="E208" s="90" t="s">
        <v>18</v>
      </c>
      <c r="F208" s="91">
        <v>48</v>
      </c>
      <c r="G208" s="92"/>
      <c r="H208" s="93">
        <v>19588500</v>
      </c>
      <c r="I208" s="93">
        <v>13594</v>
      </c>
    </row>
    <row r="209" spans="2:9" ht="15.75">
      <c r="B209" s="88" t="s">
        <v>294</v>
      </c>
      <c r="C209" s="88" t="s">
        <v>294</v>
      </c>
      <c r="D209" s="94">
        <v>43223</v>
      </c>
      <c r="E209" s="90" t="s">
        <v>45</v>
      </c>
      <c r="F209" s="91">
        <v>54</v>
      </c>
      <c r="G209" s="92">
        <v>1</v>
      </c>
      <c r="H209" s="93">
        <v>19587910</v>
      </c>
      <c r="I209" s="93">
        <v>13716</v>
      </c>
    </row>
    <row r="210" spans="2:9" ht="15.75">
      <c r="B210" s="12" t="s">
        <v>388</v>
      </c>
      <c r="C210" s="12" t="s">
        <v>389</v>
      </c>
      <c r="D210" s="94">
        <v>43125</v>
      </c>
      <c r="E210" s="12" t="s">
        <v>21</v>
      </c>
      <c r="F210" s="91"/>
      <c r="G210" s="92">
        <v>1</v>
      </c>
      <c r="H210" s="93">
        <v>19561196</v>
      </c>
      <c r="I210" s="93">
        <v>13450</v>
      </c>
    </row>
    <row r="211" spans="2:9" ht="15.75">
      <c r="B211" s="110" t="s">
        <v>585</v>
      </c>
      <c r="C211" s="110" t="s">
        <v>586</v>
      </c>
      <c r="D211" s="89">
        <v>42957</v>
      </c>
      <c r="E211" s="110" t="s">
        <v>45</v>
      </c>
      <c r="F211" s="112">
        <v>38</v>
      </c>
      <c r="G211" s="92">
        <v>1</v>
      </c>
      <c r="H211" s="93">
        <v>19439946</v>
      </c>
      <c r="I211" s="93">
        <v>14230</v>
      </c>
    </row>
    <row r="212" spans="2:9" ht="15.75">
      <c r="B212" s="12" t="s">
        <v>33</v>
      </c>
      <c r="C212" s="12" t="s">
        <v>34</v>
      </c>
      <c r="D212" s="13">
        <v>43433</v>
      </c>
      <c r="E212" s="14" t="s">
        <v>35</v>
      </c>
      <c r="F212" s="15"/>
      <c r="G212" s="16">
        <v>1</v>
      </c>
      <c r="H212" s="106">
        <v>19186738</v>
      </c>
      <c r="I212" s="106">
        <v>13068</v>
      </c>
    </row>
    <row r="213" spans="2:9" ht="15.75">
      <c r="B213" s="88" t="s">
        <v>511</v>
      </c>
      <c r="C213" s="88" t="s">
        <v>512</v>
      </c>
      <c r="D213" s="94">
        <v>43020</v>
      </c>
      <c r="E213" s="90" t="s">
        <v>45</v>
      </c>
      <c r="F213" s="91">
        <v>33</v>
      </c>
      <c r="G213" s="92">
        <v>1</v>
      </c>
      <c r="H213" s="93">
        <v>19026590</v>
      </c>
      <c r="I213" s="93">
        <v>13234</v>
      </c>
    </row>
    <row r="214" spans="2:9" ht="15.75">
      <c r="B214" s="12" t="s">
        <v>268</v>
      </c>
      <c r="C214" s="12" t="s">
        <v>269</v>
      </c>
      <c r="D214" s="94">
        <v>43258</v>
      </c>
      <c r="E214" s="12" t="s">
        <v>35</v>
      </c>
      <c r="F214" s="91"/>
      <c r="G214" s="92">
        <v>1</v>
      </c>
      <c r="H214" s="93">
        <v>18835370</v>
      </c>
      <c r="I214" s="93">
        <v>13253</v>
      </c>
    </row>
    <row r="215" spans="2:9" ht="15.75">
      <c r="B215" s="12" t="s">
        <v>753</v>
      </c>
      <c r="C215" s="12" t="s">
        <v>754</v>
      </c>
      <c r="D215" s="94">
        <v>42768</v>
      </c>
      <c r="E215" s="12" t="s">
        <v>16</v>
      </c>
      <c r="F215" s="95">
        <v>33</v>
      </c>
      <c r="G215" s="92">
        <v>1</v>
      </c>
      <c r="H215" s="93">
        <v>18643656</v>
      </c>
      <c r="I215" s="93">
        <v>13158</v>
      </c>
    </row>
    <row r="216" spans="2:9" ht="15.75">
      <c r="B216" s="88" t="s">
        <v>43</v>
      </c>
      <c r="C216" s="88" t="s">
        <v>44</v>
      </c>
      <c r="D216" s="13">
        <v>43419</v>
      </c>
      <c r="E216" s="14" t="s">
        <v>45</v>
      </c>
      <c r="F216" s="28">
        <v>28</v>
      </c>
      <c r="G216" s="16">
        <v>1</v>
      </c>
      <c r="H216" s="17">
        <v>18306770</v>
      </c>
      <c r="I216" s="17">
        <v>12297</v>
      </c>
    </row>
    <row r="217" spans="2:9" ht="15.75">
      <c r="B217" s="12" t="s">
        <v>873</v>
      </c>
      <c r="C217" s="12" t="s">
        <v>874</v>
      </c>
      <c r="D217" s="94">
        <v>42621</v>
      </c>
      <c r="E217" s="12" t="s">
        <v>45</v>
      </c>
      <c r="F217" s="92">
        <v>60</v>
      </c>
      <c r="G217" s="92">
        <v>1</v>
      </c>
      <c r="H217" s="93">
        <v>18097177</v>
      </c>
      <c r="I217" s="93">
        <v>13999</v>
      </c>
    </row>
    <row r="218" spans="2:9" ht="15.75">
      <c r="B218" s="12" t="s">
        <v>129</v>
      </c>
      <c r="C218" s="12" t="s">
        <v>130</v>
      </c>
      <c r="D218" s="13">
        <v>43363</v>
      </c>
      <c r="E218" s="14" t="s">
        <v>18</v>
      </c>
      <c r="F218" s="45">
        <v>34</v>
      </c>
      <c r="G218" s="16">
        <v>1</v>
      </c>
      <c r="H218" s="17">
        <v>17953569</v>
      </c>
      <c r="I218" s="17">
        <v>12605</v>
      </c>
    </row>
    <row r="219" spans="2:9" ht="15.75">
      <c r="B219" s="88" t="s">
        <v>119</v>
      </c>
      <c r="C219" s="88" t="s">
        <v>120</v>
      </c>
      <c r="D219" s="13">
        <v>43384</v>
      </c>
      <c r="E219" s="14" t="s">
        <v>21</v>
      </c>
      <c r="F219" s="15"/>
      <c r="G219" s="16">
        <v>1</v>
      </c>
      <c r="H219" s="22">
        <v>17917095</v>
      </c>
      <c r="I219" s="22">
        <v>12604</v>
      </c>
    </row>
    <row r="220" spans="2:9" ht="15.75">
      <c r="B220" s="130" t="s">
        <v>641</v>
      </c>
      <c r="C220" s="130" t="s">
        <v>642</v>
      </c>
      <c r="D220" s="107">
        <v>42887</v>
      </c>
      <c r="E220" s="90" t="s">
        <v>18</v>
      </c>
      <c r="F220" s="91">
        <v>26</v>
      </c>
      <c r="G220" s="131">
        <v>1</v>
      </c>
      <c r="H220" s="109">
        <v>17755345</v>
      </c>
      <c r="I220" s="109">
        <v>13845</v>
      </c>
    </row>
    <row r="221" spans="2:9" ht="15.75">
      <c r="B221" s="88" t="s">
        <v>714</v>
      </c>
      <c r="C221" s="88" t="s">
        <v>715</v>
      </c>
      <c r="D221" s="94">
        <v>42803</v>
      </c>
      <c r="E221" s="90" t="s">
        <v>45</v>
      </c>
      <c r="F221" s="91">
        <v>48</v>
      </c>
      <c r="G221" s="92">
        <v>1</v>
      </c>
      <c r="H221" s="93">
        <v>17585450</v>
      </c>
      <c r="I221" s="93">
        <v>12972</v>
      </c>
    </row>
    <row r="222" spans="2:9" ht="15.75">
      <c r="B222" s="12" t="s">
        <v>496</v>
      </c>
      <c r="C222" s="12" t="s">
        <v>496</v>
      </c>
      <c r="D222" s="89">
        <v>43027</v>
      </c>
      <c r="E222" s="90" t="s">
        <v>35</v>
      </c>
      <c r="F222" s="12"/>
      <c r="G222" s="92">
        <v>1</v>
      </c>
      <c r="H222" s="93">
        <v>17261326</v>
      </c>
      <c r="I222" s="93">
        <v>15395</v>
      </c>
    </row>
    <row r="223" spans="2:9" ht="15.75">
      <c r="B223" s="110" t="s">
        <v>555</v>
      </c>
      <c r="C223" s="110" t="s">
        <v>556</v>
      </c>
      <c r="D223" s="89">
        <v>42985</v>
      </c>
      <c r="E223" s="111" t="s">
        <v>45</v>
      </c>
      <c r="F223" s="112">
        <v>36</v>
      </c>
      <c r="G223" s="92">
        <v>1</v>
      </c>
      <c r="H223" s="93">
        <v>17161417</v>
      </c>
      <c r="I223" s="93">
        <v>12326</v>
      </c>
    </row>
    <row r="224" spans="2:9" ht="15.75">
      <c r="B224" s="88" t="s">
        <v>421</v>
      </c>
      <c r="C224" s="88" t="s">
        <v>422</v>
      </c>
      <c r="D224" s="94">
        <v>43097</v>
      </c>
      <c r="E224" s="90" t="s">
        <v>35</v>
      </c>
      <c r="F224" s="91"/>
      <c r="G224" s="92">
        <v>1</v>
      </c>
      <c r="H224" s="93">
        <v>17020925</v>
      </c>
      <c r="I224" s="93">
        <v>11724</v>
      </c>
    </row>
    <row r="225" spans="2:9" ht="15.75">
      <c r="B225" s="100" t="s">
        <v>875</v>
      </c>
      <c r="C225" s="100" t="s">
        <v>876</v>
      </c>
      <c r="D225" s="94">
        <v>42691</v>
      </c>
      <c r="E225" s="90" t="s">
        <v>16</v>
      </c>
      <c r="F225" s="91"/>
      <c r="G225" s="92">
        <v>1</v>
      </c>
      <c r="H225" s="98">
        <v>16642820</v>
      </c>
      <c r="I225" s="98">
        <v>11424</v>
      </c>
    </row>
    <row r="226" spans="2:9" ht="15.75">
      <c r="B226" s="88" t="s">
        <v>509</v>
      </c>
      <c r="C226" s="88" t="s">
        <v>510</v>
      </c>
      <c r="D226" s="94">
        <v>43020</v>
      </c>
      <c r="E226" s="90" t="s">
        <v>25</v>
      </c>
      <c r="F226" s="91">
        <v>45</v>
      </c>
      <c r="G226" s="92">
        <v>1</v>
      </c>
      <c r="H226" s="93">
        <v>16304225</v>
      </c>
      <c r="I226" s="93">
        <v>12811</v>
      </c>
    </row>
    <row r="227" spans="2:9" ht="15.75">
      <c r="B227" s="110" t="s">
        <v>568</v>
      </c>
      <c r="C227" s="110" t="s">
        <v>569</v>
      </c>
      <c r="D227" s="89">
        <v>42971</v>
      </c>
      <c r="E227" s="110" t="s">
        <v>35</v>
      </c>
      <c r="F227" s="112"/>
      <c r="G227" s="92">
        <v>1</v>
      </c>
      <c r="H227" s="93">
        <v>15916774</v>
      </c>
      <c r="I227" s="93">
        <v>11348</v>
      </c>
    </row>
    <row r="228" spans="2:9" ht="15.75">
      <c r="B228" s="88" t="s">
        <v>41</v>
      </c>
      <c r="C228" s="88" t="s">
        <v>42</v>
      </c>
      <c r="D228" s="13">
        <v>43426</v>
      </c>
      <c r="E228" s="27" t="s">
        <v>21</v>
      </c>
      <c r="F228" s="19">
        <v>38</v>
      </c>
      <c r="G228" s="16" t="e">
        <f>ROUNDUP(DATEDIF(D228,$B$408,"d")/7,0)</f>
        <v>#VALUE!</v>
      </c>
      <c r="H228" s="17">
        <v>15703455</v>
      </c>
      <c r="I228" s="17">
        <v>10593</v>
      </c>
    </row>
    <row r="229" spans="2:9" ht="15.75">
      <c r="B229" s="88" t="s">
        <v>497</v>
      </c>
      <c r="C229" s="88" t="s">
        <v>498</v>
      </c>
      <c r="D229" s="89">
        <v>43027</v>
      </c>
      <c r="E229" s="90" t="s">
        <v>16</v>
      </c>
      <c r="F229" s="91">
        <v>1</v>
      </c>
      <c r="G229" s="92">
        <v>1</v>
      </c>
      <c r="H229" s="93">
        <v>15682256</v>
      </c>
      <c r="I229" s="93">
        <v>10995</v>
      </c>
    </row>
    <row r="230" spans="2:9" ht="15.75">
      <c r="B230" s="12" t="s">
        <v>335</v>
      </c>
      <c r="C230" s="12" t="s">
        <v>335</v>
      </c>
      <c r="D230" s="94">
        <v>43181</v>
      </c>
      <c r="E230" s="12" t="s">
        <v>25</v>
      </c>
      <c r="F230" s="91">
        <v>32</v>
      </c>
      <c r="G230" s="92">
        <v>1</v>
      </c>
      <c r="H230" s="93">
        <v>15652616</v>
      </c>
      <c r="I230" s="93">
        <v>10810</v>
      </c>
    </row>
    <row r="231" spans="2:9" ht="15.75">
      <c r="B231" s="12" t="s">
        <v>877</v>
      </c>
      <c r="C231" s="12" t="s">
        <v>878</v>
      </c>
      <c r="D231" s="94">
        <v>42698</v>
      </c>
      <c r="E231" s="12" t="s">
        <v>45</v>
      </c>
      <c r="F231" s="95">
        <v>31</v>
      </c>
      <c r="G231" s="92">
        <v>1</v>
      </c>
      <c r="H231" s="98">
        <v>15460145</v>
      </c>
      <c r="I231" s="98">
        <v>10984</v>
      </c>
    </row>
    <row r="232" spans="2:9" ht="15.75">
      <c r="B232" s="12" t="s">
        <v>160</v>
      </c>
      <c r="C232" s="12" t="s">
        <v>161</v>
      </c>
      <c r="D232" s="94">
        <v>43349</v>
      </c>
      <c r="E232" s="12" t="s">
        <v>35</v>
      </c>
      <c r="F232" s="91"/>
      <c r="G232" s="92">
        <v>1</v>
      </c>
      <c r="H232" s="96">
        <v>15368878</v>
      </c>
      <c r="I232" s="96">
        <v>10831</v>
      </c>
    </row>
    <row r="233" spans="2:9" ht="15.75">
      <c r="B233" s="12" t="s">
        <v>367</v>
      </c>
      <c r="C233" s="12" t="s">
        <v>368</v>
      </c>
      <c r="D233" s="94">
        <v>43153</v>
      </c>
      <c r="E233" s="12" t="s">
        <v>21</v>
      </c>
      <c r="F233" s="91"/>
      <c r="G233" s="92">
        <v>1</v>
      </c>
      <c r="H233" s="98">
        <v>15145445</v>
      </c>
      <c r="I233" s="99">
        <v>10284</v>
      </c>
    </row>
    <row r="234" spans="2:9" ht="15.75">
      <c r="B234" s="88" t="s">
        <v>456</v>
      </c>
      <c r="C234" s="88" t="s">
        <v>456</v>
      </c>
      <c r="D234" s="94">
        <v>43069</v>
      </c>
      <c r="E234" s="90" t="s">
        <v>25</v>
      </c>
      <c r="F234" s="91">
        <v>45</v>
      </c>
      <c r="G234" s="92">
        <v>1</v>
      </c>
      <c r="H234" s="93">
        <v>15111155</v>
      </c>
      <c r="I234" s="93">
        <v>12032</v>
      </c>
    </row>
    <row r="235" spans="2:9" ht="15.75">
      <c r="B235" s="110" t="s">
        <v>557</v>
      </c>
      <c r="C235" s="110" t="s">
        <v>558</v>
      </c>
      <c r="D235" s="89">
        <v>42985</v>
      </c>
      <c r="E235" s="111" t="s">
        <v>16</v>
      </c>
      <c r="F235" s="112">
        <v>33</v>
      </c>
      <c r="G235" s="92">
        <v>1</v>
      </c>
      <c r="H235" s="93">
        <v>15099125</v>
      </c>
      <c r="I235" s="93">
        <v>10753</v>
      </c>
    </row>
    <row r="236" spans="2:9" ht="15.75">
      <c r="B236" s="12" t="s">
        <v>503</v>
      </c>
      <c r="C236" s="12" t="s">
        <v>504</v>
      </c>
      <c r="D236" s="89">
        <v>43027</v>
      </c>
      <c r="E236" s="90" t="s">
        <v>30</v>
      </c>
      <c r="F236" s="92">
        <v>36</v>
      </c>
      <c r="G236" s="92">
        <v>1</v>
      </c>
      <c r="H236" s="93">
        <v>15085421</v>
      </c>
      <c r="I236" s="93">
        <v>10650</v>
      </c>
    </row>
    <row r="237" spans="2:9" ht="15.75">
      <c r="B237" s="88" t="s">
        <v>409</v>
      </c>
      <c r="C237" s="88" t="s">
        <v>410</v>
      </c>
      <c r="D237" s="94">
        <v>43104</v>
      </c>
      <c r="E237" s="90" t="s">
        <v>16</v>
      </c>
      <c r="F237" s="91">
        <v>6</v>
      </c>
      <c r="G237" s="92">
        <v>1</v>
      </c>
      <c r="H237" s="93">
        <v>14940440</v>
      </c>
      <c r="I237" s="93">
        <v>11247</v>
      </c>
    </row>
    <row r="238" spans="2:9" ht="15.75">
      <c r="B238" s="12" t="s">
        <v>879</v>
      </c>
      <c r="C238" s="12" t="s">
        <v>880</v>
      </c>
      <c r="D238" s="94">
        <v>42712</v>
      </c>
      <c r="E238" s="12" t="s">
        <v>18</v>
      </c>
      <c r="F238" s="95">
        <v>22</v>
      </c>
      <c r="G238" s="92">
        <v>1</v>
      </c>
      <c r="H238" s="93">
        <v>14938430</v>
      </c>
      <c r="I238" s="93">
        <v>10521</v>
      </c>
    </row>
    <row r="239" spans="2:9" ht="15.75">
      <c r="B239" s="12" t="s">
        <v>499</v>
      </c>
      <c r="C239" s="12" t="s">
        <v>500</v>
      </c>
      <c r="D239" s="89">
        <v>43027</v>
      </c>
      <c r="E239" s="90" t="s">
        <v>45</v>
      </c>
      <c r="F239" s="92">
        <v>26</v>
      </c>
      <c r="G239" s="92">
        <v>1</v>
      </c>
      <c r="H239" s="93">
        <v>14756670</v>
      </c>
      <c r="I239" s="93">
        <v>10025</v>
      </c>
    </row>
    <row r="240" spans="2:9" ht="15.75">
      <c r="B240" s="88" t="s">
        <v>533</v>
      </c>
      <c r="C240" s="105" t="s">
        <v>534</v>
      </c>
      <c r="D240" s="94">
        <v>42999</v>
      </c>
      <c r="E240" s="90" t="s">
        <v>16</v>
      </c>
      <c r="F240" s="91">
        <v>26</v>
      </c>
      <c r="G240" s="92">
        <v>1</v>
      </c>
      <c r="H240" s="93">
        <v>14677405</v>
      </c>
      <c r="I240" s="93">
        <v>10621</v>
      </c>
    </row>
    <row r="241" spans="2:9" ht="15.75">
      <c r="B241" s="132" t="s">
        <v>881</v>
      </c>
      <c r="C241" s="88" t="s">
        <v>882</v>
      </c>
      <c r="D241" s="94">
        <v>42621</v>
      </c>
      <c r="E241" s="12" t="s">
        <v>25</v>
      </c>
      <c r="F241" s="95">
        <v>23</v>
      </c>
      <c r="G241" s="92">
        <v>1</v>
      </c>
      <c r="H241" s="93">
        <v>14546589</v>
      </c>
      <c r="I241" s="93">
        <v>11252</v>
      </c>
    </row>
    <row r="242" spans="2:9" ht="15.75">
      <c r="B242" s="88" t="s">
        <v>123</v>
      </c>
      <c r="C242" s="88" t="s">
        <v>124</v>
      </c>
      <c r="D242" s="94">
        <v>43321</v>
      </c>
      <c r="E242" s="12" t="s">
        <v>45</v>
      </c>
      <c r="F242" s="91">
        <v>41</v>
      </c>
      <c r="G242" s="92">
        <v>1</v>
      </c>
      <c r="H242" s="106">
        <v>14270821</v>
      </c>
      <c r="I242" s="106">
        <v>10633</v>
      </c>
    </row>
    <row r="243" spans="2:9" ht="15.75">
      <c r="B243" s="110" t="s">
        <v>559</v>
      </c>
      <c r="C243" s="110" t="s">
        <v>560</v>
      </c>
      <c r="D243" s="89">
        <v>42985</v>
      </c>
      <c r="E243" s="111" t="s">
        <v>35</v>
      </c>
      <c r="F243" s="110"/>
      <c r="G243" s="92">
        <v>1</v>
      </c>
      <c r="H243" s="93">
        <v>14258142</v>
      </c>
      <c r="I243" s="93">
        <v>9883</v>
      </c>
    </row>
    <row r="244" spans="2:9" ht="15.75">
      <c r="B244" s="88" t="s">
        <v>623</v>
      </c>
      <c r="C244" s="88" t="s">
        <v>624</v>
      </c>
      <c r="D244" s="94">
        <v>42908</v>
      </c>
      <c r="E244" s="90" t="s">
        <v>21</v>
      </c>
      <c r="F244" s="91"/>
      <c r="G244" s="92">
        <v>1</v>
      </c>
      <c r="H244" s="93">
        <v>14175950</v>
      </c>
      <c r="I244" s="93">
        <v>9755</v>
      </c>
    </row>
    <row r="245" spans="2:9" ht="15.75">
      <c r="B245" s="100" t="s">
        <v>692</v>
      </c>
      <c r="C245" s="100" t="s">
        <v>692</v>
      </c>
      <c r="D245" s="94">
        <v>42831</v>
      </c>
      <c r="E245" s="90" t="s">
        <v>25</v>
      </c>
      <c r="F245" s="91"/>
      <c r="G245" s="92">
        <v>1</v>
      </c>
      <c r="H245" s="93">
        <v>14076839</v>
      </c>
      <c r="I245" s="93">
        <v>10293</v>
      </c>
    </row>
    <row r="246" spans="2:9" ht="15.75">
      <c r="B246" s="12" t="s">
        <v>748</v>
      </c>
      <c r="C246" s="12" t="s">
        <v>748</v>
      </c>
      <c r="D246" s="94">
        <v>42775</v>
      </c>
      <c r="E246" s="12" t="s">
        <v>40</v>
      </c>
      <c r="F246" s="95"/>
      <c r="G246" s="92">
        <v>1</v>
      </c>
      <c r="H246" s="93">
        <v>14040522</v>
      </c>
      <c r="I246" s="93">
        <v>10323</v>
      </c>
    </row>
    <row r="247" spans="2:9" ht="15.75">
      <c r="B247" s="88" t="s">
        <v>256</v>
      </c>
      <c r="C247" s="88" t="s">
        <v>257</v>
      </c>
      <c r="D247" s="94">
        <v>43272</v>
      </c>
      <c r="E247" s="12" t="s">
        <v>21</v>
      </c>
      <c r="F247" s="91"/>
      <c r="G247" s="92">
        <v>1</v>
      </c>
      <c r="H247" s="96">
        <v>13742400</v>
      </c>
      <c r="I247" s="96">
        <v>10182</v>
      </c>
    </row>
    <row r="248" spans="2:9" ht="15.75">
      <c r="B248" s="110" t="s">
        <v>551</v>
      </c>
      <c r="C248" s="110" t="s">
        <v>552</v>
      </c>
      <c r="D248" s="89">
        <v>42985</v>
      </c>
      <c r="E248" s="111" t="s">
        <v>25</v>
      </c>
      <c r="F248" s="112">
        <v>40</v>
      </c>
      <c r="G248" s="92">
        <v>1</v>
      </c>
      <c r="H248" s="93">
        <v>13536146</v>
      </c>
      <c r="I248" s="93">
        <v>9971</v>
      </c>
    </row>
    <row r="249" spans="2:9" ht="15.75">
      <c r="B249" s="12" t="s">
        <v>127</v>
      </c>
      <c r="C249" s="12" t="s">
        <v>128</v>
      </c>
      <c r="D249" s="13">
        <v>43370</v>
      </c>
      <c r="E249" s="14" t="s">
        <v>45</v>
      </c>
      <c r="F249" s="28">
        <v>23</v>
      </c>
      <c r="G249" s="16">
        <v>1</v>
      </c>
      <c r="H249" s="22">
        <v>13058598</v>
      </c>
      <c r="I249" s="22">
        <v>8904</v>
      </c>
    </row>
    <row r="250" spans="2:9" ht="15.75">
      <c r="B250" s="12" t="s">
        <v>755</v>
      </c>
      <c r="C250" s="12" t="s">
        <v>756</v>
      </c>
      <c r="D250" s="94">
        <v>42768</v>
      </c>
      <c r="E250" s="12" t="s">
        <v>21</v>
      </c>
      <c r="F250" s="95"/>
      <c r="G250" s="92">
        <v>1</v>
      </c>
      <c r="H250" s="93">
        <v>13037135</v>
      </c>
      <c r="I250" s="93">
        <v>8582</v>
      </c>
    </row>
    <row r="251" spans="2:9" ht="15.75">
      <c r="B251" s="12" t="s">
        <v>49</v>
      </c>
      <c r="C251" s="12" t="s">
        <v>49</v>
      </c>
      <c r="D251" s="94">
        <v>43412</v>
      </c>
      <c r="E251" s="12" t="s">
        <v>35</v>
      </c>
      <c r="F251" s="103"/>
      <c r="G251" s="92">
        <v>1</v>
      </c>
      <c r="H251" s="96">
        <v>13025123</v>
      </c>
      <c r="I251" s="96">
        <v>11494</v>
      </c>
    </row>
    <row r="252" spans="2:9" ht="15.75">
      <c r="B252" s="102" t="s">
        <v>22</v>
      </c>
      <c r="C252" s="100" t="s">
        <v>23</v>
      </c>
      <c r="D252" s="94">
        <v>43419</v>
      </c>
      <c r="E252" s="12" t="s">
        <v>18</v>
      </c>
      <c r="F252" s="119">
        <v>35</v>
      </c>
      <c r="G252" s="92">
        <v>0</v>
      </c>
      <c r="H252" s="96">
        <v>13005240</v>
      </c>
      <c r="I252" s="96">
        <v>7898</v>
      </c>
    </row>
    <row r="253" spans="2:9" ht="15.75">
      <c r="B253" s="88" t="s">
        <v>883</v>
      </c>
      <c r="C253" s="88" t="s">
        <v>884</v>
      </c>
      <c r="D253" s="94">
        <v>42684</v>
      </c>
      <c r="E253" s="90" t="s">
        <v>16</v>
      </c>
      <c r="F253" s="95"/>
      <c r="G253" s="92">
        <v>1</v>
      </c>
      <c r="H253" s="98">
        <v>12904235</v>
      </c>
      <c r="I253" s="98">
        <v>10221</v>
      </c>
    </row>
    <row r="254" spans="2:9" ht="15.75">
      <c r="B254" s="12" t="s">
        <v>331</v>
      </c>
      <c r="C254" s="12" t="s">
        <v>332</v>
      </c>
      <c r="D254" s="94">
        <v>43181</v>
      </c>
      <c r="E254" s="12" t="s">
        <v>16</v>
      </c>
      <c r="F254" s="92">
        <v>49</v>
      </c>
      <c r="G254" s="92">
        <v>1</v>
      </c>
      <c r="H254" s="93">
        <v>12816595</v>
      </c>
      <c r="I254" s="93">
        <v>9370</v>
      </c>
    </row>
    <row r="255" spans="2:9" ht="15.75">
      <c r="B255" s="12" t="s">
        <v>322</v>
      </c>
      <c r="C255" s="12" t="s">
        <v>323</v>
      </c>
      <c r="D255" s="94">
        <v>43188</v>
      </c>
      <c r="E255" s="12" t="s">
        <v>16</v>
      </c>
      <c r="F255" s="91">
        <v>43</v>
      </c>
      <c r="G255" s="92"/>
      <c r="H255" s="96">
        <v>12788620</v>
      </c>
      <c r="I255" s="96">
        <v>9218</v>
      </c>
    </row>
    <row r="256" spans="2:9" ht="15.75">
      <c r="B256" s="88" t="s">
        <v>299</v>
      </c>
      <c r="C256" s="88" t="s">
        <v>300</v>
      </c>
      <c r="D256" s="94">
        <v>43216</v>
      </c>
      <c r="E256" s="90" t="s">
        <v>30</v>
      </c>
      <c r="F256" s="91">
        <v>46</v>
      </c>
      <c r="G256" s="92">
        <v>1</v>
      </c>
      <c r="H256" s="93">
        <v>12668687</v>
      </c>
      <c r="I256" s="93">
        <v>8822</v>
      </c>
    </row>
    <row r="257" spans="2:9" ht="15.75">
      <c r="B257" s="12" t="s">
        <v>390</v>
      </c>
      <c r="C257" s="12" t="s">
        <v>390</v>
      </c>
      <c r="D257" s="94">
        <v>43125</v>
      </c>
      <c r="E257" s="12" t="s">
        <v>45</v>
      </c>
      <c r="F257" s="91">
        <v>36</v>
      </c>
      <c r="G257" s="92">
        <v>1</v>
      </c>
      <c r="H257" s="93">
        <v>12602070</v>
      </c>
      <c r="I257" s="93">
        <v>9418</v>
      </c>
    </row>
    <row r="258" spans="2:9" ht="15.75">
      <c r="B258" s="12" t="s">
        <v>384</v>
      </c>
      <c r="C258" s="105" t="s">
        <v>385</v>
      </c>
      <c r="D258" s="94">
        <v>43132</v>
      </c>
      <c r="E258" s="12" t="s">
        <v>16</v>
      </c>
      <c r="F258" s="91">
        <v>34</v>
      </c>
      <c r="G258" s="92">
        <v>1</v>
      </c>
      <c r="H258" s="93">
        <v>12582619</v>
      </c>
      <c r="I258" s="93">
        <v>8610</v>
      </c>
    </row>
    <row r="259" spans="2:9" ht="15.75">
      <c r="B259" s="12" t="s">
        <v>360</v>
      </c>
      <c r="C259" s="12" t="s">
        <v>360</v>
      </c>
      <c r="D259" s="94">
        <v>43160</v>
      </c>
      <c r="E259" s="12" t="s">
        <v>16</v>
      </c>
      <c r="F259" s="95">
        <v>36</v>
      </c>
      <c r="G259" s="92">
        <v>1</v>
      </c>
      <c r="H259" s="98">
        <v>12573964</v>
      </c>
      <c r="I259" s="99">
        <v>8826</v>
      </c>
    </row>
    <row r="260" spans="2:9" ht="15.75">
      <c r="B260" s="12" t="s">
        <v>66</v>
      </c>
      <c r="C260" s="12" t="s">
        <v>67</v>
      </c>
      <c r="D260" s="94">
        <v>43412</v>
      </c>
      <c r="E260" s="12" t="s">
        <v>25</v>
      </c>
      <c r="F260" s="103"/>
      <c r="G260" s="92">
        <v>1</v>
      </c>
      <c r="H260" s="96">
        <v>12200348</v>
      </c>
      <c r="I260" s="96">
        <v>8494</v>
      </c>
    </row>
    <row r="261" spans="2:9" ht="15.75">
      <c r="B261" s="12" t="s">
        <v>885</v>
      </c>
      <c r="C261" s="12" t="s">
        <v>886</v>
      </c>
      <c r="D261" s="94">
        <v>42719</v>
      </c>
      <c r="E261" s="12" t="s">
        <v>35</v>
      </c>
      <c r="F261" s="95">
        <v>23</v>
      </c>
      <c r="G261" s="92">
        <v>1</v>
      </c>
      <c r="H261" s="93">
        <v>12142705</v>
      </c>
      <c r="I261" s="118">
        <v>9380</v>
      </c>
    </row>
    <row r="262" spans="2:9" ht="15.75">
      <c r="B262" s="88" t="s">
        <v>457</v>
      </c>
      <c r="C262" s="88" t="s">
        <v>458</v>
      </c>
      <c r="D262" s="94">
        <v>43069</v>
      </c>
      <c r="E262" s="90" t="s">
        <v>45</v>
      </c>
      <c r="F262" s="91">
        <v>41</v>
      </c>
      <c r="G262" s="92">
        <v>1</v>
      </c>
      <c r="H262" s="93">
        <v>12119420</v>
      </c>
      <c r="I262" s="93">
        <v>8530</v>
      </c>
    </row>
    <row r="263" spans="2:9" ht="15.75">
      <c r="B263" s="88" t="s">
        <v>386</v>
      </c>
      <c r="C263" s="88" t="s">
        <v>387</v>
      </c>
      <c r="D263" s="94">
        <v>43132</v>
      </c>
      <c r="E263" s="90" t="s">
        <v>35</v>
      </c>
      <c r="F263" s="91">
        <v>32</v>
      </c>
      <c r="G263" s="92">
        <v>1</v>
      </c>
      <c r="H263" s="93">
        <v>12037757</v>
      </c>
      <c r="I263" s="93">
        <v>9050</v>
      </c>
    </row>
    <row r="264" spans="2:9" ht="15.75">
      <c r="B264" s="88" t="s">
        <v>354</v>
      </c>
      <c r="C264" s="88" t="s">
        <v>355</v>
      </c>
      <c r="D264" s="94">
        <v>43167</v>
      </c>
      <c r="E264" s="90" t="s">
        <v>25</v>
      </c>
      <c r="F264" s="91"/>
      <c r="G264" s="92"/>
      <c r="H264" s="96">
        <v>12019805</v>
      </c>
      <c r="I264" s="96">
        <v>8413</v>
      </c>
    </row>
    <row r="265" spans="2:9" ht="15.75">
      <c r="B265" s="133">
        <v>1945</v>
      </c>
      <c r="C265" s="133">
        <v>1945</v>
      </c>
      <c r="D265" s="94">
        <v>42845</v>
      </c>
      <c r="E265" s="90" t="s">
        <v>674</v>
      </c>
      <c r="F265" s="91">
        <v>29</v>
      </c>
      <c r="G265" s="92">
        <v>1</v>
      </c>
      <c r="H265" s="93">
        <v>11737512</v>
      </c>
      <c r="I265" s="93">
        <v>9633</v>
      </c>
    </row>
    <row r="266" spans="2:9" ht="15.75">
      <c r="B266" s="88" t="s">
        <v>887</v>
      </c>
      <c r="C266" s="88" t="s">
        <v>888</v>
      </c>
      <c r="D266" s="94">
        <v>42691</v>
      </c>
      <c r="E266" s="90" t="s">
        <v>30</v>
      </c>
      <c r="F266" s="91">
        <v>30</v>
      </c>
      <c r="G266" s="92">
        <v>1</v>
      </c>
      <c r="H266" s="98">
        <v>11606695</v>
      </c>
      <c r="I266" s="98">
        <v>8111</v>
      </c>
    </row>
    <row r="267" spans="2:9" ht="15.75">
      <c r="B267" s="88" t="s">
        <v>673</v>
      </c>
      <c r="C267" s="88" t="s">
        <v>673</v>
      </c>
      <c r="D267" s="94">
        <v>42845</v>
      </c>
      <c r="E267" s="90" t="s">
        <v>45</v>
      </c>
      <c r="F267" s="91">
        <v>22</v>
      </c>
      <c r="G267" s="92">
        <v>1</v>
      </c>
      <c r="H267" s="93">
        <v>11605215</v>
      </c>
      <c r="I267" s="93">
        <v>7789</v>
      </c>
    </row>
    <row r="268" spans="2:9" ht="15.75">
      <c r="B268" s="88" t="s">
        <v>613</v>
      </c>
      <c r="C268" s="88" t="s">
        <v>614</v>
      </c>
      <c r="D268" s="94">
        <v>42922</v>
      </c>
      <c r="E268" s="90" t="s">
        <v>25</v>
      </c>
      <c r="F268" s="91">
        <v>38</v>
      </c>
      <c r="G268" s="92">
        <v>1</v>
      </c>
      <c r="H268" s="93">
        <v>11595904</v>
      </c>
      <c r="I268" s="99">
        <v>8194</v>
      </c>
    </row>
    <row r="269" spans="2:9" ht="15.75">
      <c r="B269" s="88" t="s">
        <v>57</v>
      </c>
      <c r="C269" s="88" t="s">
        <v>58</v>
      </c>
      <c r="D269" s="13">
        <v>43391</v>
      </c>
      <c r="E269" s="14" t="s">
        <v>30</v>
      </c>
      <c r="F269" s="28">
        <v>48</v>
      </c>
      <c r="G269" s="16">
        <v>1</v>
      </c>
      <c r="H269" s="17">
        <v>11548794</v>
      </c>
      <c r="I269" s="17">
        <v>8591</v>
      </c>
    </row>
    <row r="270" spans="2:9" ht="15.75">
      <c r="B270" s="100" t="s">
        <v>889</v>
      </c>
      <c r="C270" s="100" t="s">
        <v>890</v>
      </c>
      <c r="D270" s="94">
        <v>42754</v>
      </c>
      <c r="E270" s="104" t="s">
        <v>18</v>
      </c>
      <c r="F270" s="95">
        <v>21</v>
      </c>
      <c r="G270" s="92">
        <v>1</v>
      </c>
      <c r="H270" s="93">
        <v>11158180</v>
      </c>
      <c r="I270" s="93">
        <v>7686</v>
      </c>
    </row>
    <row r="271" spans="2:9" ht="15.75">
      <c r="B271" s="101" t="s">
        <v>463</v>
      </c>
      <c r="C271" s="88" t="s">
        <v>464</v>
      </c>
      <c r="D271" s="94">
        <v>43062</v>
      </c>
      <c r="E271" s="90" t="s">
        <v>35</v>
      </c>
      <c r="F271" s="91"/>
      <c r="G271" s="92">
        <v>1</v>
      </c>
      <c r="H271" s="93">
        <v>11004735</v>
      </c>
      <c r="I271" s="93">
        <v>7562</v>
      </c>
    </row>
    <row r="272" spans="2:9" ht="15.75">
      <c r="B272" s="100" t="s">
        <v>733</v>
      </c>
      <c r="C272" s="100" t="s">
        <v>734</v>
      </c>
      <c r="D272" s="94">
        <v>42789</v>
      </c>
      <c r="E272" s="90" t="s">
        <v>18</v>
      </c>
      <c r="F272" s="91">
        <v>26</v>
      </c>
      <c r="G272" s="92">
        <v>1</v>
      </c>
      <c r="H272" s="93">
        <v>10994877</v>
      </c>
      <c r="I272" s="93">
        <v>7640</v>
      </c>
    </row>
    <row r="273" spans="2:9" ht="15.75">
      <c r="B273" s="12" t="s">
        <v>158</v>
      </c>
      <c r="C273" s="12" t="s">
        <v>159</v>
      </c>
      <c r="D273" s="94">
        <v>43328</v>
      </c>
      <c r="E273" s="12" t="s">
        <v>35</v>
      </c>
      <c r="F273" s="91"/>
      <c r="G273" s="92">
        <v>1</v>
      </c>
      <c r="H273" s="93">
        <v>10982038</v>
      </c>
      <c r="I273" s="93">
        <v>8157</v>
      </c>
    </row>
    <row r="274" spans="2:9" ht="15.75">
      <c r="B274" s="12" t="s">
        <v>39</v>
      </c>
      <c r="C274" s="12" t="s">
        <v>39</v>
      </c>
      <c r="D274" s="13">
        <v>43419</v>
      </c>
      <c r="E274" s="14" t="s">
        <v>40</v>
      </c>
      <c r="F274" s="15"/>
      <c r="G274" s="16">
        <v>1</v>
      </c>
      <c r="H274" s="17">
        <v>10896630</v>
      </c>
      <c r="I274" s="17">
        <v>7841</v>
      </c>
    </row>
    <row r="275" spans="2:9" ht="15.75">
      <c r="B275" s="12" t="s">
        <v>345</v>
      </c>
      <c r="C275" s="12" t="s">
        <v>346</v>
      </c>
      <c r="D275" s="94">
        <v>43174</v>
      </c>
      <c r="E275" s="12" t="s">
        <v>30</v>
      </c>
      <c r="F275" s="91">
        <v>23</v>
      </c>
      <c r="G275" s="92">
        <v>1</v>
      </c>
      <c r="H275" s="93">
        <v>10846750</v>
      </c>
      <c r="I275" s="93">
        <v>7433</v>
      </c>
    </row>
    <row r="276" spans="2:9" ht="15.75">
      <c r="B276" s="12" t="s">
        <v>712</v>
      </c>
      <c r="C276" s="12" t="s">
        <v>713</v>
      </c>
      <c r="D276" s="94">
        <v>42810</v>
      </c>
      <c r="E276" s="12" t="s">
        <v>25</v>
      </c>
      <c r="F276" s="95">
        <v>25</v>
      </c>
      <c r="G276" s="92">
        <v>1</v>
      </c>
      <c r="H276" s="93">
        <v>10782754</v>
      </c>
      <c r="I276" s="93">
        <v>7560</v>
      </c>
    </row>
    <row r="277" spans="2:9" ht="15.75">
      <c r="B277" s="12" t="s">
        <v>343</v>
      </c>
      <c r="C277" s="12" t="s">
        <v>344</v>
      </c>
      <c r="D277" s="94">
        <v>43174</v>
      </c>
      <c r="E277" s="12" t="s">
        <v>18</v>
      </c>
      <c r="F277" s="91">
        <v>35</v>
      </c>
      <c r="G277" s="92">
        <v>1</v>
      </c>
      <c r="H277" s="93">
        <v>10731765</v>
      </c>
      <c r="I277" s="93">
        <v>6904</v>
      </c>
    </row>
    <row r="278" spans="2:9" ht="15.75">
      <c r="B278" s="12" t="s">
        <v>88</v>
      </c>
      <c r="C278" s="12" t="s">
        <v>89</v>
      </c>
      <c r="D278" s="13">
        <v>43370</v>
      </c>
      <c r="E278" s="14" t="s">
        <v>16</v>
      </c>
      <c r="F278" s="19">
        <v>39</v>
      </c>
      <c r="G278" s="16">
        <v>1</v>
      </c>
      <c r="H278" s="17">
        <v>10645501</v>
      </c>
      <c r="I278" s="17">
        <v>7301</v>
      </c>
    </row>
    <row r="279" spans="2:9" ht="15.75">
      <c r="B279" s="88" t="s">
        <v>521</v>
      </c>
      <c r="C279" s="88" t="s">
        <v>522</v>
      </c>
      <c r="D279" s="94">
        <v>43006</v>
      </c>
      <c r="E279" s="90" t="s">
        <v>21</v>
      </c>
      <c r="F279" s="91"/>
      <c r="G279" s="92">
        <v>1</v>
      </c>
      <c r="H279" s="93">
        <v>10624493</v>
      </c>
      <c r="I279" s="93">
        <v>7938</v>
      </c>
    </row>
    <row r="280" spans="2:9" ht="15.75">
      <c r="B280" s="88" t="s">
        <v>310</v>
      </c>
      <c r="C280" s="88" t="s">
        <v>311</v>
      </c>
      <c r="D280" s="89">
        <v>43209</v>
      </c>
      <c r="E280" s="90" t="s">
        <v>30</v>
      </c>
      <c r="F280" s="91">
        <v>24</v>
      </c>
      <c r="G280" s="92">
        <v>1</v>
      </c>
      <c r="H280" s="96">
        <v>10595595</v>
      </c>
      <c r="I280" s="96">
        <v>7169</v>
      </c>
    </row>
    <row r="281" spans="2:9" ht="15.75">
      <c r="B281" s="114" t="s">
        <v>31</v>
      </c>
      <c r="C281" s="114" t="s">
        <v>32</v>
      </c>
      <c r="D281" s="115">
        <v>43440</v>
      </c>
      <c r="E281" s="114" t="s">
        <v>30</v>
      </c>
      <c r="F281" s="129">
        <v>21</v>
      </c>
      <c r="G281" s="92">
        <v>1</v>
      </c>
      <c r="H281" s="106">
        <v>10578430</v>
      </c>
      <c r="I281" s="106">
        <v>7090</v>
      </c>
    </row>
    <row r="282" spans="2:9" ht="15.75">
      <c r="B282" s="12" t="s">
        <v>891</v>
      </c>
      <c r="C282" s="12" t="s">
        <v>892</v>
      </c>
      <c r="D282" s="94">
        <v>42628</v>
      </c>
      <c r="E282" s="12" t="s">
        <v>45</v>
      </c>
      <c r="F282" s="92">
        <v>33</v>
      </c>
      <c r="G282" s="92">
        <v>1</v>
      </c>
      <c r="H282" s="98">
        <v>10505476</v>
      </c>
      <c r="I282" s="93">
        <v>7521</v>
      </c>
    </row>
    <row r="283" spans="2:9" ht="15.75">
      <c r="B283" s="88" t="s">
        <v>597</v>
      </c>
      <c r="C283" s="88" t="s">
        <v>598</v>
      </c>
      <c r="D283" s="94">
        <v>42943</v>
      </c>
      <c r="E283" s="90" t="s">
        <v>45</v>
      </c>
      <c r="F283" s="91">
        <v>48</v>
      </c>
      <c r="G283" s="92">
        <v>0</v>
      </c>
      <c r="H283" s="98">
        <v>10408784</v>
      </c>
      <c r="I283" s="99">
        <v>8341</v>
      </c>
    </row>
    <row r="284" spans="2:9" ht="15.75">
      <c r="B284" s="12" t="s">
        <v>217</v>
      </c>
      <c r="C284" s="105" t="s">
        <v>218</v>
      </c>
      <c r="D284" s="13">
        <v>43314</v>
      </c>
      <c r="E284" s="14" t="s">
        <v>30</v>
      </c>
      <c r="F284" s="45">
        <v>18</v>
      </c>
      <c r="G284" s="16">
        <v>1</v>
      </c>
      <c r="H284" s="22">
        <v>10009330</v>
      </c>
      <c r="I284" s="22">
        <v>6783</v>
      </c>
    </row>
    <row r="285" spans="2:9" ht="15.75">
      <c r="B285" s="12" t="s">
        <v>443</v>
      </c>
      <c r="C285" s="12" t="s">
        <v>444</v>
      </c>
      <c r="D285" s="89">
        <v>43083</v>
      </c>
      <c r="E285" s="90" t="s">
        <v>40</v>
      </c>
      <c r="F285" s="12"/>
      <c r="G285" s="92">
        <v>1</v>
      </c>
      <c r="H285" s="93">
        <v>9843412</v>
      </c>
      <c r="I285" s="93">
        <v>7133</v>
      </c>
    </row>
    <row r="286" spans="2:9" ht="15.75">
      <c r="B286" s="88" t="s">
        <v>425</v>
      </c>
      <c r="C286" s="88" t="s">
        <v>426</v>
      </c>
      <c r="D286" s="94">
        <v>43097</v>
      </c>
      <c r="E286" s="90" t="s">
        <v>25</v>
      </c>
      <c r="F286" s="91"/>
      <c r="G286" s="92">
        <v>1</v>
      </c>
      <c r="H286" s="93">
        <v>9620305</v>
      </c>
      <c r="I286" s="93">
        <v>6765</v>
      </c>
    </row>
    <row r="287" spans="2:9" ht="15.75">
      <c r="B287" s="12" t="s">
        <v>893</v>
      </c>
      <c r="C287" s="12" t="s">
        <v>893</v>
      </c>
      <c r="D287" s="94">
        <v>42705</v>
      </c>
      <c r="E287" s="12" t="s">
        <v>894</v>
      </c>
      <c r="F287" s="95"/>
      <c r="G287" s="92">
        <v>1</v>
      </c>
      <c r="H287" s="98">
        <v>9563885</v>
      </c>
      <c r="I287" s="98">
        <v>8248</v>
      </c>
    </row>
    <row r="288" spans="2:9" ht="15.75">
      <c r="B288" s="88" t="s">
        <v>375</v>
      </c>
      <c r="C288" s="88" t="s">
        <v>376</v>
      </c>
      <c r="D288" s="94">
        <v>43146</v>
      </c>
      <c r="E288" s="90" t="s">
        <v>40</v>
      </c>
      <c r="F288" s="91">
        <v>61</v>
      </c>
      <c r="G288" s="92">
        <v>1</v>
      </c>
      <c r="H288" s="93">
        <v>9546345</v>
      </c>
      <c r="I288" s="93">
        <v>7350</v>
      </c>
    </row>
    <row r="289" spans="2:9" ht="15.75">
      <c r="B289" s="12" t="s">
        <v>895</v>
      </c>
      <c r="C289" s="12" t="s">
        <v>896</v>
      </c>
      <c r="D289" s="94">
        <v>42642</v>
      </c>
      <c r="E289" s="90" t="s">
        <v>35</v>
      </c>
      <c r="F289" s="95"/>
      <c r="G289" s="92">
        <v>1</v>
      </c>
      <c r="H289" s="98">
        <v>9317125</v>
      </c>
      <c r="I289" s="98">
        <v>6755</v>
      </c>
    </row>
    <row r="290" spans="2:9" ht="15.75">
      <c r="B290" s="88" t="s">
        <v>495</v>
      </c>
      <c r="C290" s="88" t="s">
        <v>495</v>
      </c>
      <c r="D290" s="94">
        <v>43034</v>
      </c>
      <c r="E290" s="90" t="s">
        <v>109</v>
      </c>
      <c r="F290" s="91">
        <v>34</v>
      </c>
      <c r="G290" s="92">
        <v>1</v>
      </c>
      <c r="H290" s="93">
        <v>9187160</v>
      </c>
      <c r="I290" s="93">
        <v>9577</v>
      </c>
    </row>
    <row r="291" spans="2:9" ht="15.75">
      <c r="B291" s="12" t="s">
        <v>745</v>
      </c>
      <c r="C291" s="12" t="s">
        <v>746</v>
      </c>
      <c r="D291" s="94">
        <v>42782</v>
      </c>
      <c r="E291" s="12" t="s">
        <v>35</v>
      </c>
      <c r="F291" s="95"/>
      <c r="G291" s="92">
        <v>1</v>
      </c>
      <c r="H291" s="93">
        <v>9043078</v>
      </c>
      <c r="I291" s="93">
        <v>6772</v>
      </c>
    </row>
    <row r="292" spans="2:9" ht="15.75">
      <c r="B292" s="12" t="s">
        <v>176</v>
      </c>
      <c r="C292" s="12" t="s">
        <v>177</v>
      </c>
      <c r="D292" s="94">
        <v>43258</v>
      </c>
      <c r="E292" s="12" t="s">
        <v>178</v>
      </c>
      <c r="F292" s="91">
        <v>25</v>
      </c>
      <c r="G292" s="92">
        <v>1</v>
      </c>
      <c r="H292" s="93">
        <v>8655310</v>
      </c>
      <c r="I292" s="93">
        <v>6093</v>
      </c>
    </row>
    <row r="293" spans="2:9" ht="15.75">
      <c r="B293" s="116" t="s">
        <v>378</v>
      </c>
      <c r="C293" s="88" t="s">
        <v>379</v>
      </c>
      <c r="D293" s="94">
        <v>43139</v>
      </c>
      <c r="E293" s="90" t="s">
        <v>18</v>
      </c>
      <c r="F293" s="12"/>
      <c r="G293" s="92">
        <v>1</v>
      </c>
      <c r="H293" s="93">
        <v>8311195</v>
      </c>
      <c r="I293" s="93">
        <v>5761</v>
      </c>
    </row>
    <row r="294" spans="2:9" ht="15.75">
      <c r="B294" s="12" t="s">
        <v>194</v>
      </c>
      <c r="C294" s="12" t="s">
        <v>195</v>
      </c>
      <c r="D294" s="13">
        <v>43342</v>
      </c>
      <c r="E294" s="14" t="s">
        <v>35</v>
      </c>
      <c r="F294" s="45"/>
      <c r="G294" s="16">
        <v>1</v>
      </c>
      <c r="H294" s="22">
        <v>8298535</v>
      </c>
      <c r="I294" s="22">
        <v>6041</v>
      </c>
    </row>
    <row r="295" spans="2:9" ht="15.75">
      <c r="B295" s="12" t="s">
        <v>327</v>
      </c>
      <c r="C295" s="12" t="s">
        <v>328</v>
      </c>
      <c r="D295" s="94">
        <v>43188</v>
      </c>
      <c r="E295" s="12" t="s">
        <v>25</v>
      </c>
      <c r="F295" s="91"/>
      <c r="G295" s="92"/>
      <c r="H295" s="96">
        <v>8041705</v>
      </c>
      <c r="I295" s="96">
        <v>5923</v>
      </c>
    </row>
    <row r="296" spans="2:9" ht="15.75">
      <c r="B296" s="88" t="s">
        <v>539</v>
      </c>
      <c r="C296" s="88" t="s">
        <v>540</v>
      </c>
      <c r="D296" s="94">
        <v>42999</v>
      </c>
      <c r="E296" s="90" t="s">
        <v>35</v>
      </c>
      <c r="F296" s="91"/>
      <c r="G296" s="92">
        <v>1</v>
      </c>
      <c r="H296" s="93">
        <v>8024240</v>
      </c>
      <c r="I296" s="93">
        <v>5600</v>
      </c>
    </row>
    <row r="297" spans="2:9" ht="15.75">
      <c r="B297" s="88" t="s">
        <v>897</v>
      </c>
      <c r="C297" s="88" t="s">
        <v>897</v>
      </c>
      <c r="D297" s="94">
        <v>42684</v>
      </c>
      <c r="E297" s="90" t="s">
        <v>109</v>
      </c>
      <c r="F297" s="91">
        <v>22</v>
      </c>
      <c r="G297" s="92">
        <v>1</v>
      </c>
      <c r="H297" s="98">
        <v>8012515</v>
      </c>
      <c r="I297" s="98">
        <v>5992</v>
      </c>
    </row>
    <row r="298" spans="2:9" ht="15.75">
      <c r="B298" s="132" t="s">
        <v>898</v>
      </c>
      <c r="C298" s="88" t="s">
        <v>899</v>
      </c>
      <c r="D298" s="94">
        <v>42649</v>
      </c>
      <c r="E298" s="90" t="s">
        <v>16</v>
      </c>
      <c r="F298" s="95"/>
      <c r="G298" s="92">
        <v>1</v>
      </c>
      <c r="H298" s="98">
        <v>7966080</v>
      </c>
      <c r="I298" s="98">
        <v>8405</v>
      </c>
    </row>
    <row r="299" spans="2:9" ht="15.75">
      <c r="B299" s="12" t="s">
        <v>739</v>
      </c>
      <c r="C299" s="12" t="s">
        <v>740</v>
      </c>
      <c r="D299" s="94">
        <v>42782</v>
      </c>
      <c r="E299" s="12" t="s">
        <v>21</v>
      </c>
      <c r="F299" s="95"/>
      <c r="G299" s="92">
        <v>1</v>
      </c>
      <c r="H299" s="93">
        <v>7960335</v>
      </c>
      <c r="I299" s="93">
        <v>5368</v>
      </c>
    </row>
    <row r="300" spans="2:9" ht="15.75">
      <c r="B300" s="88" t="s">
        <v>164</v>
      </c>
      <c r="C300" s="88" t="s">
        <v>165</v>
      </c>
      <c r="D300" s="94">
        <v>43321</v>
      </c>
      <c r="E300" s="12" t="s">
        <v>45</v>
      </c>
      <c r="F300" s="91">
        <v>26</v>
      </c>
      <c r="G300" s="92">
        <v>1</v>
      </c>
      <c r="H300" s="106">
        <v>7801735</v>
      </c>
      <c r="I300" s="106">
        <v>5520</v>
      </c>
    </row>
    <row r="301" spans="2:9" ht="15.75">
      <c r="B301" s="88" t="s">
        <v>278</v>
      </c>
      <c r="C301" s="88" t="s">
        <v>279</v>
      </c>
      <c r="D301" s="94">
        <v>43230</v>
      </c>
      <c r="E301" s="12" t="s">
        <v>18</v>
      </c>
      <c r="F301" s="91">
        <v>24</v>
      </c>
      <c r="G301" s="92">
        <v>1</v>
      </c>
      <c r="H301" s="96">
        <v>7763195</v>
      </c>
      <c r="I301" s="96">
        <v>4990</v>
      </c>
    </row>
    <row r="302" spans="2:9" ht="15.75">
      <c r="B302" s="100" t="s">
        <v>735</v>
      </c>
      <c r="C302" s="100" t="s">
        <v>735</v>
      </c>
      <c r="D302" s="94">
        <v>42789</v>
      </c>
      <c r="E302" s="90" t="s">
        <v>736</v>
      </c>
      <c r="F302" s="91"/>
      <c r="G302" s="92">
        <v>1</v>
      </c>
      <c r="H302" s="93">
        <v>7740860</v>
      </c>
      <c r="I302" s="93">
        <v>5292</v>
      </c>
    </row>
    <row r="303" spans="2:9" ht="15.75">
      <c r="B303" s="132" t="s">
        <v>900</v>
      </c>
      <c r="C303" s="88" t="s">
        <v>901</v>
      </c>
      <c r="D303" s="94">
        <v>42607</v>
      </c>
      <c r="E303" s="12" t="s">
        <v>35</v>
      </c>
      <c r="F303" s="95"/>
      <c r="G303" s="92">
        <v>1</v>
      </c>
      <c r="H303" s="134">
        <v>7598240</v>
      </c>
      <c r="I303" s="134">
        <v>5473</v>
      </c>
    </row>
    <row r="304" spans="2:9" ht="15.75">
      <c r="B304" s="12" t="s">
        <v>250</v>
      </c>
      <c r="C304" s="12" t="s">
        <v>251</v>
      </c>
      <c r="D304" s="94">
        <v>43209</v>
      </c>
      <c r="E304" s="12" t="s">
        <v>45</v>
      </c>
      <c r="F304" s="91">
        <v>59</v>
      </c>
      <c r="G304" s="92">
        <v>1</v>
      </c>
      <c r="H304" s="96">
        <v>7556890</v>
      </c>
      <c r="I304" s="96">
        <v>5703</v>
      </c>
    </row>
    <row r="305" spans="2:9" ht="15.75">
      <c r="B305" s="110" t="s">
        <v>589</v>
      </c>
      <c r="C305" s="110" t="s">
        <v>590</v>
      </c>
      <c r="D305" s="89">
        <v>42957</v>
      </c>
      <c r="E305" s="111" t="s">
        <v>35</v>
      </c>
      <c r="F305" s="110"/>
      <c r="G305" s="92">
        <v>1</v>
      </c>
      <c r="H305" s="93">
        <v>7433253</v>
      </c>
      <c r="I305" s="93">
        <v>5564</v>
      </c>
    </row>
    <row r="306" spans="2:9" ht="15.75">
      <c r="B306" s="88" t="s">
        <v>215</v>
      </c>
      <c r="C306" s="88" t="s">
        <v>216</v>
      </c>
      <c r="D306" s="94">
        <v>43321</v>
      </c>
      <c r="E306" s="12" t="s">
        <v>35</v>
      </c>
      <c r="F306" s="91"/>
      <c r="G306" s="92">
        <v>1</v>
      </c>
      <c r="H306" s="106">
        <v>7409638</v>
      </c>
      <c r="I306" s="106">
        <v>5101</v>
      </c>
    </row>
    <row r="307" spans="2:9" ht="15.75">
      <c r="B307" s="88" t="s">
        <v>437</v>
      </c>
      <c r="C307" s="88" t="s">
        <v>438</v>
      </c>
      <c r="D307" s="94">
        <v>43090</v>
      </c>
      <c r="E307" s="90" t="s">
        <v>45</v>
      </c>
      <c r="F307" s="91">
        <v>17</v>
      </c>
      <c r="G307" s="92">
        <v>1</v>
      </c>
      <c r="H307" s="93">
        <v>7406780</v>
      </c>
      <c r="I307" s="93">
        <v>5022</v>
      </c>
    </row>
    <row r="308" spans="2:9" ht="15.75">
      <c r="B308" s="100" t="s">
        <v>762</v>
      </c>
      <c r="C308" s="100" t="s">
        <v>763</v>
      </c>
      <c r="D308" s="94">
        <v>42740</v>
      </c>
      <c r="E308" s="90" t="s">
        <v>30</v>
      </c>
      <c r="F308" s="91">
        <v>32</v>
      </c>
      <c r="G308" s="92">
        <v>1</v>
      </c>
      <c r="H308" s="93">
        <v>7387009</v>
      </c>
      <c r="I308" s="93">
        <v>5300</v>
      </c>
    </row>
    <row r="309" spans="2:9" ht="15.75">
      <c r="B309" s="88" t="s">
        <v>644</v>
      </c>
      <c r="C309" s="88" t="s">
        <v>645</v>
      </c>
      <c r="D309" s="94">
        <v>42887</v>
      </c>
      <c r="E309" s="90" t="s">
        <v>35</v>
      </c>
      <c r="F309" s="91"/>
      <c r="G309" s="92">
        <v>1</v>
      </c>
      <c r="H309" s="93">
        <v>7320430</v>
      </c>
      <c r="I309" s="93">
        <v>5008</v>
      </c>
    </row>
    <row r="310" spans="2:9" ht="15.75">
      <c r="B310" s="100" t="s">
        <v>760</v>
      </c>
      <c r="C310" s="100" t="s">
        <v>761</v>
      </c>
      <c r="D310" s="94">
        <v>42747</v>
      </c>
      <c r="E310" s="90" t="s">
        <v>45</v>
      </c>
      <c r="F310" s="91">
        <v>50</v>
      </c>
      <c r="G310" s="92">
        <v>1</v>
      </c>
      <c r="H310" s="93">
        <v>7320197</v>
      </c>
      <c r="I310" s="93">
        <v>5710</v>
      </c>
    </row>
    <row r="311" spans="2:9" ht="15.75">
      <c r="B311" s="88" t="s">
        <v>480</v>
      </c>
      <c r="C311" s="88" t="s">
        <v>481</v>
      </c>
      <c r="D311" s="94">
        <v>43048</v>
      </c>
      <c r="E311" s="90" t="s">
        <v>35</v>
      </c>
      <c r="F311" s="91"/>
      <c r="G311" s="92">
        <v>1</v>
      </c>
      <c r="H311" s="93">
        <v>7283010</v>
      </c>
      <c r="I311" s="93">
        <v>5094</v>
      </c>
    </row>
    <row r="312" spans="2:9" ht="15.75">
      <c r="B312" s="100" t="s">
        <v>699</v>
      </c>
      <c r="C312" s="100" t="s">
        <v>700</v>
      </c>
      <c r="D312" s="94">
        <v>42824</v>
      </c>
      <c r="E312" s="90" t="s">
        <v>16</v>
      </c>
      <c r="F312" s="91">
        <v>30</v>
      </c>
      <c r="G312" s="92">
        <v>1</v>
      </c>
      <c r="H312" s="93">
        <v>7161718</v>
      </c>
      <c r="I312" s="93">
        <v>5060</v>
      </c>
    </row>
    <row r="313" spans="2:9" ht="15.75">
      <c r="B313" s="132" t="s">
        <v>902</v>
      </c>
      <c r="C313" s="88" t="s">
        <v>903</v>
      </c>
      <c r="D313" s="94">
        <v>42677</v>
      </c>
      <c r="E313" s="90" t="s">
        <v>904</v>
      </c>
      <c r="F313" s="95">
        <v>27</v>
      </c>
      <c r="G313" s="92">
        <v>1</v>
      </c>
      <c r="H313" s="93">
        <v>7123690</v>
      </c>
      <c r="I313" s="98">
        <v>5361</v>
      </c>
    </row>
    <row r="314" spans="2:9" ht="15.75">
      <c r="B314" s="88" t="s">
        <v>353</v>
      </c>
      <c r="C314" s="88" t="s">
        <v>353</v>
      </c>
      <c r="D314" s="94">
        <v>43167</v>
      </c>
      <c r="E314" s="12" t="s">
        <v>45</v>
      </c>
      <c r="F314" s="91">
        <v>35</v>
      </c>
      <c r="G314" s="92"/>
      <c r="H314" s="96">
        <v>7024375</v>
      </c>
      <c r="I314" s="96">
        <v>5086</v>
      </c>
    </row>
    <row r="315" spans="2:9" ht="15.75">
      <c r="B315" s="88" t="s">
        <v>617</v>
      </c>
      <c r="C315" s="88" t="s">
        <v>618</v>
      </c>
      <c r="D315" s="94">
        <v>42915</v>
      </c>
      <c r="E315" s="90" t="s">
        <v>30</v>
      </c>
      <c r="F315" s="91">
        <v>4</v>
      </c>
      <c r="G315" s="92">
        <v>1</v>
      </c>
      <c r="H315" s="93">
        <v>6986325</v>
      </c>
      <c r="I315" s="93">
        <v>4732</v>
      </c>
    </row>
    <row r="316" spans="2:9" ht="15.75">
      <c r="B316" s="88" t="s">
        <v>121</v>
      </c>
      <c r="C316" s="88" t="s">
        <v>122</v>
      </c>
      <c r="D316" s="13">
        <v>43384</v>
      </c>
      <c r="E316" s="14" t="s">
        <v>45</v>
      </c>
      <c r="F316" s="28">
        <v>32</v>
      </c>
      <c r="G316" s="16">
        <v>1</v>
      </c>
      <c r="H316" s="22">
        <v>6912270</v>
      </c>
      <c r="I316" s="22">
        <v>4826</v>
      </c>
    </row>
    <row r="317" spans="2:9" ht="15.75">
      <c r="B317" s="88" t="s">
        <v>103</v>
      </c>
      <c r="C317" s="88" t="s">
        <v>104</v>
      </c>
      <c r="D317" s="94">
        <v>43405</v>
      </c>
      <c r="E317" s="12" t="s">
        <v>35</v>
      </c>
      <c r="F317" s="103"/>
      <c r="G317" s="92">
        <v>1</v>
      </c>
      <c r="H317" s="96">
        <v>6847170</v>
      </c>
      <c r="I317" s="96">
        <v>4551</v>
      </c>
    </row>
    <row r="318" spans="2:9" ht="15.75">
      <c r="B318" s="132" t="s">
        <v>773</v>
      </c>
      <c r="C318" s="132" t="s">
        <v>773</v>
      </c>
      <c r="D318" s="94">
        <v>42642</v>
      </c>
      <c r="E318" s="12" t="s">
        <v>45</v>
      </c>
      <c r="F318" s="95">
        <v>31</v>
      </c>
      <c r="G318" s="92">
        <v>1</v>
      </c>
      <c r="H318" s="98">
        <v>6815731</v>
      </c>
      <c r="I318" s="93">
        <v>5634</v>
      </c>
    </row>
    <row r="319" spans="2:9" ht="15.75">
      <c r="B319" s="88" t="s">
        <v>423</v>
      </c>
      <c r="C319" s="88" t="s">
        <v>424</v>
      </c>
      <c r="D319" s="94">
        <v>43097</v>
      </c>
      <c r="E319" s="90" t="s">
        <v>30</v>
      </c>
      <c r="F319" s="91">
        <v>6</v>
      </c>
      <c r="G319" s="92">
        <v>1</v>
      </c>
      <c r="H319" s="93">
        <v>6490010</v>
      </c>
      <c r="I319" s="93">
        <v>4052</v>
      </c>
    </row>
    <row r="320" spans="2:9" ht="15.75">
      <c r="B320" s="88" t="s">
        <v>655</v>
      </c>
      <c r="C320" s="88" t="s">
        <v>656</v>
      </c>
      <c r="D320" s="94">
        <v>42866</v>
      </c>
      <c r="E320" s="90" t="s">
        <v>25</v>
      </c>
      <c r="F320" s="91">
        <v>28</v>
      </c>
      <c r="G320" s="92">
        <v>1</v>
      </c>
      <c r="H320" s="93">
        <v>6475625</v>
      </c>
      <c r="I320" s="93">
        <v>5101</v>
      </c>
    </row>
    <row r="321" spans="2:9" ht="15.75">
      <c r="B321" s="101" t="s">
        <v>115</v>
      </c>
      <c r="C321" s="88" t="s">
        <v>116</v>
      </c>
      <c r="D321" s="13">
        <v>43398</v>
      </c>
      <c r="E321" s="27" t="s">
        <v>35</v>
      </c>
      <c r="F321" s="28"/>
      <c r="G321" s="16">
        <v>1</v>
      </c>
      <c r="H321" s="135">
        <v>6430474</v>
      </c>
      <c r="I321" s="136">
        <v>7837</v>
      </c>
    </row>
    <row r="322" spans="2:9" ht="15.75">
      <c r="B322" s="12" t="s">
        <v>246</v>
      </c>
      <c r="C322" s="12" t="s">
        <v>247</v>
      </c>
      <c r="D322" s="94">
        <v>43223</v>
      </c>
      <c r="E322" s="12" t="s">
        <v>21</v>
      </c>
      <c r="F322" s="91"/>
      <c r="G322" s="92">
        <v>1</v>
      </c>
      <c r="H322" s="96">
        <v>6270651</v>
      </c>
      <c r="I322" s="96">
        <v>4612</v>
      </c>
    </row>
    <row r="323" spans="2:9" ht="15.75">
      <c r="B323" s="88" t="s">
        <v>86</v>
      </c>
      <c r="C323" s="88" t="s">
        <v>87</v>
      </c>
      <c r="D323" s="13">
        <v>43384</v>
      </c>
      <c r="E323" s="14" t="s">
        <v>45</v>
      </c>
      <c r="F323" s="28">
        <v>22</v>
      </c>
      <c r="G323" s="16">
        <v>1</v>
      </c>
      <c r="H323" s="22">
        <v>6033940</v>
      </c>
      <c r="I323" s="22">
        <v>4117</v>
      </c>
    </row>
    <row r="324" spans="2:9" ht="15.75">
      <c r="B324" s="88" t="s">
        <v>491</v>
      </c>
      <c r="C324" s="88" t="s">
        <v>492</v>
      </c>
      <c r="D324" s="94">
        <v>43034</v>
      </c>
      <c r="E324" s="90" t="s">
        <v>35</v>
      </c>
      <c r="F324" s="91"/>
      <c r="G324" s="92">
        <v>1</v>
      </c>
      <c r="H324" s="93">
        <v>5865465</v>
      </c>
      <c r="I324" s="93">
        <v>5506</v>
      </c>
    </row>
    <row r="325" spans="2:9" ht="15.75">
      <c r="B325" s="88" t="s">
        <v>679</v>
      </c>
      <c r="C325" s="88" t="s">
        <v>680</v>
      </c>
      <c r="D325" s="94">
        <v>42838</v>
      </c>
      <c r="E325" s="90" t="s">
        <v>30</v>
      </c>
      <c r="F325" s="91">
        <v>37</v>
      </c>
      <c r="G325" s="92">
        <v>1</v>
      </c>
      <c r="H325" s="93">
        <v>5763965</v>
      </c>
      <c r="I325" s="93">
        <v>4417</v>
      </c>
    </row>
    <row r="326" spans="2:9" ht="15.75">
      <c r="B326" s="100" t="s">
        <v>905</v>
      </c>
      <c r="C326" s="100" t="s">
        <v>906</v>
      </c>
      <c r="D326" s="94">
        <v>42740</v>
      </c>
      <c r="E326" s="90" t="s">
        <v>100</v>
      </c>
      <c r="F326" s="91">
        <v>20</v>
      </c>
      <c r="G326" s="92">
        <v>1</v>
      </c>
      <c r="H326" s="98">
        <v>5761400</v>
      </c>
      <c r="I326" s="99">
        <v>4801</v>
      </c>
    </row>
    <row r="327" spans="2:9" ht="15.75">
      <c r="B327" s="88" t="s">
        <v>637</v>
      </c>
      <c r="C327" s="88" t="s">
        <v>638</v>
      </c>
      <c r="D327" s="94">
        <v>42894</v>
      </c>
      <c r="E327" s="90" t="s">
        <v>109</v>
      </c>
      <c r="F327" s="91">
        <v>22</v>
      </c>
      <c r="G327" s="92">
        <v>1</v>
      </c>
      <c r="H327" s="93">
        <v>5736701</v>
      </c>
      <c r="I327" s="93">
        <v>3934</v>
      </c>
    </row>
    <row r="328" spans="2:9" ht="15.75">
      <c r="B328" s="88" t="s">
        <v>68</v>
      </c>
      <c r="C328" s="88" t="s">
        <v>69</v>
      </c>
      <c r="D328" s="13">
        <v>43419</v>
      </c>
      <c r="E328" s="14" t="s">
        <v>30</v>
      </c>
      <c r="F328" s="28">
        <v>13</v>
      </c>
      <c r="G328" s="16">
        <v>1</v>
      </c>
      <c r="H328" s="17">
        <v>5652925</v>
      </c>
      <c r="I328" s="17">
        <v>3541</v>
      </c>
    </row>
    <row r="329" spans="2:9" ht="15.75">
      <c r="B329" s="88" t="s">
        <v>78</v>
      </c>
      <c r="C329" s="88" t="s">
        <v>79</v>
      </c>
      <c r="D329" s="13">
        <v>43384</v>
      </c>
      <c r="E329" s="14" t="s">
        <v>18</v>
      </c>
      <c r="F329" s="19"/>
      <c r="G329" s="16">
        <v>1</v>
      </c>
      <c r="H329" s="22">
        <v>5632444</v>
      </c>
      <c r="I329" s="22">
        <v>3761</v>
      </c>
    </row>
    <row r="330" spans="2:9" ht="15.75">
      <c r="B330" s="88" t="s">
        <v>525</v>
      </c>
      <c r="C330" s="88" t="s">
        <v>526</v>
      </c>
      <c r="D330" s="94">
        <v>43006</v>
      </c>
      <c r="E330" s="90" t="s">
        <v>109</v>
      </c>
      <c r="F330" s="91">
        <v>16</v>
      </c>
      <c r="G330" s="92">
        <v>1</v>
      </c>
      <c r="H330" s="93">
        <v>5599049</v>
      </c>
      <c r="I330" s="93">
        <v>3706</v>
      </c>
    </row>
    <row r="331" spans="2:9" ht="15.75">
      <c r="B331" s="88" t="s">
        <v>356</v>
      </c>
      <c r="C331" s="88" t="s">
        <v>357</v>
      </c>
      <c r="D331" s="94">
        <v>43167</v>
      </c>
      <c r="E331" s="90" t="s">
        <v>100</v>
      </c>
      <c r="F331" s="91">
        <v>16</v>
      </c>
      <c r="G331" s="92"/>
      <c r="H331" s="96">
        <v>5590750</v>
      </c>
      <c r="I331" s="96">
        <v>4140</v>
      </c>
    </row>
    <row r="332" spans="2:9" ht="15.75">
      <c r="B332" s="100" t="s">
        <v>272</v>
      </c>
      <c r="C332" s="100" t="s">
        <v>273</v>
      </c>
      <c r="D332" s="94">
        <v>43251</v>
      </c>
      <c r="E332" s="90" t="s">
        <v>30</v>
      </c>
      <c r="F332" s="91">
        <v>41</v>
      </c>
      <c r="G332" s="92">
        <v>1</v>
      </c>
      <c r="H332" s="137">
        <v>5585470</v>
      </c>
      <c r="I332" s="137">
        <v>4238</v>
      </c>
    </row>
    <row r="333" spans="2:9" ht="15.75">
      <c r="B333" s="88" t="s">
        <v>435</v>
      </c>
      <c r="C333" s="88" t="s">
        <v>436</v>
      </c>
      <c r="D333" s="94">
        <v>43090</v>
      </c>
      <c r="E333" s="90" t="s">
        <v>35</v>
      </c>
      <c r="F333" s="91"/>
      <c r="G333" s="92">
        <v>1</v>
      </c>
      <c r="H333" s="93">
        <v>5564595</v>
      </c>
      <c r="I333" s="93">
        <v>4254</v>
      </c>
    </row>
    <row r="334" spans="2:9" ht="15.75">
      <c r="B334" s="12" t="s">
        <v>306</v>
      </c>
      <c r="C334" s="12" t="s">
        <v>307</v>
      </c>
      <c r="D334" s="94">
        <v>43209</v>
      </c>
      <c r="E334" s="12" t="s">
        <v>45</v>
      </c>
      <c r="F334" s="91">
        <v>52</v>
      </c>
      <c r="G334" s="92">
        <v>1</v>
      </c>
      <c r="H334" s="96">
        <v>5463181</v>
      </c>
      <c r="I334" s="96">
        <v>3940</v>
      </c>
    </row>
    <row r="335" spans="2:9" ht="15.75">
      <c r="B335" s="12" t="s">
        <v>155</v>
      </c>
      <c r="C335" s="12" t="s">
        <v>155</v>
      </c>
      <c r="D335" s="13">
        <v>43356</v>
      </c>
      <c r="E335" s="14" t="s">
        <v>35</v>
      </c>
      <c r="F335" s="45"/>
      <c r="G335" s="16"/>
      <c r="H335" s="22">
        <v>5447954</v>
      </c>
      <c r="I335" s="22">
        <v>4460</v>
      </c>
    </row>
    <row r="336" spans="2:9" ht="15.75">
      <c r="B336" s="110" t="s">
        <v>580</v>
      </c>
      <c r="C336" s="110" t="s">
        <v>581</v>
      </c>
      <c r="D336" s="89">
        <v>42964</v>
      </c>
      <c r="E336" s="110" t="s">
        <v>35</v>
      </c>
      <c r="F336" s="110"/>
      <c r="G336" s="92">
        <v>1</v>
      </c>
      <c r="H336" s="93">
        <v>5361898</v>
      </c>
      <c r="I336" s="99">
        <v>4217</v>
      </c>
    </row>
    <row r="337" spans="2:9" ht="15.75">
      <c r="B337" s="12" t="s">
        <v>487</v>
      </c>
      <c r="C337" s="12" t="s">
        <v>488</v>
      </c>
      <c r="D337" s="89">
        <v>43041</v>
      </c>
      <c r="E337" s="97" t="s">
        <v>35</v>
      </c>
      <c r="F337" s="12"/>
      <c r="G337" s="92">
        <v>1</v>
      </c>
      <c r="H337" s="98">
        <v>5307925</v>
      </c>
      <c r="I337" s="99">
        <v>4342</v>
      </c>
    </row>
    <row r="338" spans="2:9" ht="15.75">
      <c r="B338" s="88" t="s">
        <v>361</v>
      </c>
      <c r="C338" s="88" t="s">
        <v>362</v>
      </c>
      <c r="D338" s="94">
        <v>43160</v>
      </c>
      <c r="E338" s="90" t="s">
        <v>30</v>
      </c>
      <c r="F338" s="91">
        <v>21</v>
      </c>
      <c r="G338" s="92">
        <v>1</v>
      </c>
      <c r="H338" s="93">
        <v>4987505</v>
      </c>
      <c r="I338" s="93">
        <v>3346</v>
      </c>
    </row>
    <row r="339" spans="2:9" ht="15.75">
      <c r="B339" s="88" t="s">
        <v>125</v>
      </c>
      <c r="C339" s="88" t="s">
        <v>126</v>
      </c>
      <c r="D339" s="13">
        <v>43391</v>
      </c>
      <c r="E339" s="14" t="s">
        <v>35</v>
      </c>
      <c r="F339" s="46"/>
      <c r="G339" s="16">
        <v>1</v>
      </c>
      <c r="H339" s="17">
        <v>4871790</v>
      </c>
      <c r="I339" s="17">
        <v>3204</v>
      </c>
    </row>
    <row r="340" spans="2:9" ht="15.75">
      <c r="B340" s="88" t="s">
        <v>258</v>
      </c>
      <c r="C340" s="110" t="s">
        <v>259</v>
      </c>
      <c r="D340" s="94">
        <v>43272</v>
      </c>
      <c r="E340" s="12" t="s">
        <v>35</v>
      </c>
      <c r="F340" s="91"/>
      <c r="G340" s="92">
        <v>1</v>
      </c>
      <c r="H340" s="96">
        <v>4840435</v>
      </c>
      <c r="I340" s="96">
        <v>3871</v>
      </c>
    </row>
    <row r="341" spans="2:9" ht="15.75">
      <c r="B341" s="88" t="s">
        <v>651</v>
      </c>
      <c r="C341" s="88" t="s">
        <v>652</v>
      </c>
      <c r="D341" s="94">
        <v>42866</v>
      </c>
      <c r="E341" s="90" t="s">
        <v>45</v>
      </c>
      <c r="F341" s="91">
        <v>39</v>
      </c>
      <c r="G341" s="92">
        <v>1</v>
      </c>
      <c r="H341" s="93">
        <v>4778022</v>
      </c>
      <c r="I341" s="93">
        <v>3625</v>
      </c>
    </row>
    <row r="342" spans="2:9" ht="15.75">
      <c r="B342" s="12" t="s">
        <v>907</v>
      </c>
      <c r="C342" s="12" t="s">
        <v>907</v>
      </c>
      <c r="D342" s="94">
        <v>42635</v>
      </c>
      <c r="E342" s="90" t="s">
        <v>35</v>
      </c>
      <c r="F342" s="95"/>
      <c r="G342" s="92">
        <v>1</v>
      </c>
      <c r="H342" s="123">
        <v>4655617</v>
      </c>
      <c r="I342" s="134">
        <v>4815</v>
      </c>
    </row>
    <row r="343" spans="2:9" ht="15.75">
      <c r="B343" s="88" t="s">
        <v>635</v>
      </c>
      <c r="C343" s="88" t="s">
        <v>636</v>
      </c>
      <c r="D343" s="94">
        <v>42894</v>
      </c>
      <c r="E343" s="90" t="s">
        <v>18</v>
      </c>
      <c r="F343" s="91">
        <v>41</v>
      </c>
      <c r="G343" s="92">
        <v>1</v>
      </c>
      <c r="H343" s="93">
        <v>4636600</v>
      </c>
      <c r="I343" s="93">
        <v>3419</v>
      </c>
    </row>
    <row r="344" spans="2:9" ht="15.75">
      <c r="B344" s="88" t="s">
        <v>264</v>
      </c>
      <c r="C344" s="88" t="s">
        <v>265</v>
      </c>
      <c r="D344" s="94">
        <v>43265</v>
      </c>
      <c r="E344" s="90" t="s">
        <v>35</v>
      </c>
      <c r="F344" s="91"/>
      <c r="G344" s="92">
        <v>1</v>
      </c>
      <c r="H344" s="96">
        <v>4604825</v>
      </c>
      <c r="I344" s="96">
        <v>3613</v>
      </c>
    </row>
    <row r="345" spans="2:9" ht="15.75">
      <c r="B345" s="100" t="s">
        <v>720</v>
      </c>
      <c r="C345" s="100" t="s">
        <v>721</v>
      </c>
      <c r="D345" s="94">
        <v>42803</v>
      </c>
      <c r="E345" s="90" t="s">
        <v>35</v>
      </c>
      <c r="F345" s="91"/>
      <c r="G345" s="92">
        <v>1</v>
      </c>
      <c r="H345" s="93">
        <v>4591365</v>
      </c>
      <c r="I345" s="93">
        <v>3556</v>
      </c>
    </row>
    <row r="346" spans="2:9" ht="15.75">
      <c r="B346" s="12" t="s">
        <v>718</v>
      </c>
      <c r="C346" s="12" t="s">
        <v>719</v>
      </c>
      <c r="D346" s="94">
        <v>42803</v>
      </c>
      <c r="E346" s="12" t="s">
        <v>516</v>
      </c>
      <c r="F346" s="95"/>
      <c r="G346" s="92">
        <v>1</v>
      </c>
      <c r="H346" s="101">
        <v>4578070</v>
      </c>
      <c r="I346" s="101">
        <v>2971</v>
      </c>
    </row>
    <row r="347" spans="2:9" ht="15.75">
      <c r="B347" s="88" t="s">
        <v>280</v>
      </c>
      <c r="C347" s="88" t="s">
        <v>281</v>
      </c>
      <c r="D347" s="94">
        <v>43230</v>
      </c>
      <c r="E347" s="12" t="s">
        <v>45</v>
      </c>
      <c r="F347" s="91">
        <v>22</v>
      </c>
      <c r="G347" s="92">
        <v>1</v>
      </c>
      <c r="H347" s="96">
        <v>4533020</v>
      </c>
      <c r="I347" s="96">
        <v>2969</v>
      </c>
    </row>
    <row r="348" spans="2:9" ht="15.75">
      <c r="B348" s="12" t="s">
        <v>801</v>
      </c>
      <c r="C348" s="12" t="s">
        <v>802</v>
      </c>
      <c r="D348" s="94">
        <v>42726</v>
      </c>
      <c r="E348" s="12" t="s">
        <v>16</v>
      </c>
      <c r="F348" s="95"/>
      <c r="G348" s="92">
        <v>0</v>
      </c>
      <c r="H348" s="93">
        <v>4517462</v>
      </c>
      <c r="I348" s="93">
        <v>3671</v>
      </c>
    </row>
    <row r="349" spans="2:9" ht="15.75">
      <c r="B349" s="88" t="s">
        <v>685</v>
      </c>
      <c r="C349" s="88" t="s">
        <v>686</v>
      </c>
      <c r="D349" s="94">
        <v>42838</v>
      </c>
      <c r="E349" s="90" t="s">
        <v>40</v>
      </c>
      <c r="F349" s="91"/>
      <c r="G349" s="92">
        <v>1</v>
      </c>
      <c r="H349" s="93">
        <v>4493528</v>
      </c>
      <c r="I349" s="93">
        <v>3184</v>
      </c>
    </row>
    <row r="350" spans="2:9" ht="15.75">
      <c r="B350" s="88" t="s">
        <v>76</v>
      </c>
      <c r="C350" s="88" t="s">
        <v>77</v>
      </c>
      <c r="D350" s="13">
        <v>43384</v>
      </c>
      <c r="E350" s="14" t="s">
        <v>40</v>
      </c>
      <c r="F350" s="15"/>
      <c r="G350" s="16">
        <v>1</v>
      </c>
      <c r="H350" s="22">
        <v>4203335</v>
      </c>
      <c r="I350" s="22">
        <v>4962</v>
      </c>
    </row>
    <row r="351" spans="2:9" ht="15.75">
      <c r="B351" s="12" t="s">
        <v>184</v>
      </c>
      <c r="C351" s="12" t="s">
        <v>184</v>
      </c>
      <c r="D351" s="13">
        <v>43356</v>
      </c>
      <c r="E351" s="14" t="s">
        <v>185</v>
      </c>
      <c r="F351" s="45"/>
      <c r="G351" s="16"/>
      <c r="H351" s="135">
        <v>4173400</v>
      </c>
      <c r="I351" s="135">
        <v>3423</v>
      </c>
    </row>
    <row r="352" spans="2:9" ht="15.75">
      <c r="B352" s="12" t="s">
        <v>331</v>
      </c>
      <c r="C352" s="12" t="s">
        <v>332</v>
      </c>
      <c r="D352" s="94">
        <v>43181</v>
      </c>
      <c r="E352" s="12" t="s">
        <v>16</v>
      </c>
      <c r="F352" s="12">
        <v>11</v>
      </c>
      <c r="G352" s="92">
        <v>0</v>
      </c>
      <c r="H352" s="93">
        <v>4133625</v>
      </c>
      <c r="I352" s="93">
        <v>2595</v>
      </c>
    </row>
    <row r="353" spans="2:9" ht="15.75">
      <c r="B353" s="12" t="s">
        <v>399</v>
      </c>
      <c r="C353" s="12" t="s">
        <v>400</v>
      </c>
      <c r="D353" s="94">
        <v>43118</v>
      </c>
      <c r="E353" s="12" t="s">
        <v>30</v>
      </c>
      <c r="F353" s="95">
        <v>2</v>
      </c>
      <c r="G353" s="92">
        <v>1</v>
      </c>
      <c r="H353" s="93">
        <v>3948780</v>
      </c>
      <c r="I353" s="93">
        <v>2908</v>
      </c>
    </row>
    <row r="354" spans="2:9" ht="15.75">
      <c r="B354" s="110" t="s">
        <v>578</v>
      </c>
      <c r="C354" s="110" t="s">
        <v>578</v>
      </c>
      <c r="D354" s="89">
        <v>42964</v>
      </c>
      <c r="E354" s="110" t="s">
        <v>298</v>
      </c>
      <c r="F354" s="110"/>
      <c r="G354" s="92">
        <v>1</v>
      </c>
      <c r="H354" s="93">
        <v>3941604</v>
      </c>
      <c r="I354" s="93">
        <v>3250</v>
      </c>
    </row>
    <row r="355" spans="2:9" ht="15.75">
      <c r="B355" s="110" t="s">
        <v>515</v>
      </c>
      <c r="C355" s="110" t="s">
        <v>515</v>
      </c>
      <c r="D355" s="89">
        <v>43013</v>
      </c>
      <c r="E355" s="111" t="s">
        <v>516</v>
      </c>
      <c r="F355" s="112">
        <v>26</v>
      </c>
      <c r="G355" s="92">
        <v>1</v>
      </c>
      <c r="H355" s="93">
        <v>3856960</v>
      </c>
      <c r="I355" s="93">
        <v>2651</v>
      </c>
    </row>
    <row r="356" spans="2:9" ht="15.75">
      <c r="B356" s="12" t="s">
        <v>274</v>
      </c>
      <c r="C356" s="12" t="s">
        <v>275</v>
      </c>
      <c r="D356" s="94">
        <v>43237</v>
      </c>
      <c r="E356" s="12" t="s">
        <v>30</v>
      </c>
      <c r="F356" s="91">
        <v>16</v>
      </c>
      <c r="G356" s="92">
        <v>1</v>
      </c>
      <c r="H356" s="96">
        <v>3750052</v>
      </c>
      <c r="I356" s="96">
        <v>2138</v>
      </c>
    </row>
    <row r="357" spans="2:9" ht="15.75">
      <c r="B357" s="88" t="s">
        <v>459</v>
      </c>
      <c r="C357" s="88" t="s">
        <v>460</v>
      </c>
      <c r="D357" s="94">
        <v>43069</v>
      </c>
      <c r="E357" s="90" t="s">
        <v>30</v>
      </c>
      <c r="F357" s="91">
        <v>35</v>
      </c>
      <c r="G357" s="92">
        <v>1</v>
      </c>
      <c r="H357" s="93">
        <v>3705045</v>
      </c>
      <c r="I357" s="93">
        <v>2996</v>
      </c>
    </row>
    <row r="358" spans="2:9" ht="15.75">
      <c r="B358" s="12" t="s">
        <v>371</v>
      </c>
      <c r="C358" s="12" t="s">
        <v>372</v>
      </c>
      <c r="D358" s="94">
        <v>43153</v>
      </c>
      <c r="E358" s="12" t="s">
        <v>30</v>
      </c>
      <c r="F358" s="91">
        <v>26</v>
      </c>
      <c r="G358" s="92">
        <v>1</v>
      </c>
      <c r="H358" s="98">
        <v>3679611</v>
      </c>
      <c r="I358" s="99">
        <v>2574</v>
      </c>
    </row>
    <row r="359" spans="2:9" ht="15.75">
      <c r="B359" s="12" t="s">
        <v>908</v>
      </c>
      <c r="C359" s="12" t="s">
        <v>909</v>
      </c>
      <c r="D359" s="94">
        <v>42670</v>
      </c>
      <c r="E359" s="12" t="s">
        <v>30</v>
      </c>
      <c r="F359" s="95">
        <v>14</v>
      </c>
      <c r="G359" s="92">
        <v>1</v>
      </c>
      <c r="H359" s="93">
        <v>3645245</v>
      </c>
      <c r="I359" s="118">
        <v>2448</v>
      </c>
    </row>
    <row r="360" spans="2:9" ht="15.75">
      <c r="B360" s="88" t="s">
        <v>910</v>
      </c>
      <c r="C360" s="88" t="s">
        <v>910</v>
      </c>
      <c r="D360" s="94">
        <v>42670</v>
      </c>
      <c r="E360" s="90" t="s">
        <v>516</v>
      </c>
      <c r="F360" s="95">
        <v>24</v>
      </c>
      <c r="G360" s="92">
        <v>1</v>
      </c>
      <c r="H360" s="93">
        <v>3626599</v>
      </c>
      <c r="I360" s="118">
        <v>3678</v>
      </c>
    </row>
    <row r="361" spans="2:9" ht="15.75">
      <c r="B361" s="12" t="s">
        <v>757</v>
      </c>
      <c r="C361" s="12" t="s">
        <v>757</v>
      </c>
      <c r="D361" s="94">
        <v>42761</v>
      </c>
      <c r="E361" s="12" t="s">
        <v>40</v>
      </c>
      <c r="F361" s="95"/>
      <c r="G361" s="92">
        <v>1</v>
      </c>
      <c r="H361" s="93">
        <v>3606291</v>
      </c>
      <c r="I361" s="93">
        <v>2758</v>
      </c>
    </row>
    <row r="362" spans="2:9" ht="15.75">
      <c r="B362" s="12" t="s">
        <v>192</v>
      </c>
      <c r="C362" s="12" t="s">
        <v>193</v>
      </c>
      <c r="D362" s="94">
        <v>43349</v>
      </c>
      <c r="E362" s="12" t="s">
        <v>35</v>
      </c>
      <c r="F362" s="91"/>
      <c r="G362" s="92">
        <v>1</v>
      </c>
      <c r="H362" s="96">
        <v>3576150</v>
      </c>
      <c r="I362" s="96">
        <v>2428</v>
      </c>
    </row>
    <row r="363" spans="2:9" ht="15.75">
      <c r="B363" s="12" t="s">
        <v>162</v>
      </c>
      <c r="C363" s="12" t="s">
        <v>163</v>
      </c>
      <c r="D363" s="13">
        <v>43363</v>
      </c>
      <c r="E363" s="14" t="s">
        <v>30</v>
      </c>
      <c r="F363" s="45">
        <v>22</v>
      </c>
      <c r="G363" s="16">
        <v>1</v>
      </c>
      <c r="H363" s="17">
        <v>3528672</v>
      </c>
      <c r="I363" s="17">
        <v>2667</v>
      </c>
    </row>
    <row r="364" spans="2:9" ht="15.75">
      <c r="B364" s="12" t="s">
        <v>911</v>
      </c>
      <c r="C364" s="12" t="s">
        <v>911</v>
      </c>
      <c r="D364" s="94">
        <v>42698</v>
      </c>
      <c r="E364" s="12" t="s">
        <v>912</v>
      </c>
      <c r="F364" s="95"/>
      <c r="G364" s="92">
        <v>1</v>
      </c>
      <c r="H364" s="98">
        <v>3450980</v>
      </c>
      <c r="I364" s="98">
        <v>3024</v>
      </c>
    </row>
    <row r="365" spans="2:9" ht="15.75">
      <c r="B365" s="12" t="s">
        <v>505</v>
      </c>
      <c r="C365" s="12" t="s">
        <v>506</v>
      </c>
      <c r="D365" s="89">
        <v>43027</v>
      </c>
      <c r="E365" s="90" t="s">
        <v>30</v>
      </c>
      <c r="F365" s="92">
        <v>8</v>
      </c>
      <c r="G365" s="92" t="e">
        <f>ROUNDUP(DATEDIF(D365,$B$176,"d")/7,0)</f>
        <v>#VALUE!</v>
      </c>
      <c r="H365" s="93">
        <v>3448795</v>
      </c>
      <c r="I365" s="93">
        <v>2180</v>
      </c>
    </row>
    <row r="366" spans="2:9" ht="15.75">
      <c r="B366" s="88" t="s">
        <v>523</v>
      </c>
      <c r="C366" s="88" t="s">
        <v>524</v>
      </c>
      <c r="D366" s="94">
        <v>43006</v>
      </c>
      <c r="E366" s="90" t="s">
        <v>35</v>
      </c>
      <c r="F366" s="91"/>
      <c r="G366" s="92">
        <v>1</v>
      </c>
      <c r="H366" s="93">
        <v>3421615</v>
      </c>
      <c r="I366" s="93">
        <v>4068</v>
      </c>
    </row>
    <row r="367" spans="2:9" ht="15.75">
      <c r="B367" s="100" t="s">
        <v>729</v>
      </c>
      <c r="C367" s="100" t="s">
        <v>730</v>
      </c>
      <c r="D367" s="94">
        <v>42796</v>
      </c>
      <c r="E367" s="90" t="s">
        <v>25</v>
      </c>
      <c r="F367" s="91"/>
      <c r="G367" s="92"/>
      <c r="H367" s="93">
        <v>3342535</v>
      </c>
      <c r="I367" s="93">
        <v>2382</v>
      </c>
    </row>
    <row r="368" spans="2:9" ht="15.75">
      <c r="B368" s="12" t="s">
        <v>107</v>
      </c>
      <c r="C368" s="12" t="s">
        <v>108</v>
      </c>
      <c r="D368" s="94">
        <v>43412</v>
      </c>
      <c r="E368" s="12" t="s">
        <v>109</v>
      </c>
      <c r="F368" s="129">
        <v>15</v>
      </c>
      <c r="G368" s="92">
        <v>1</v>
      </c>
      <c r="H368" s="96">
        <v>3297620</v>
      </c>
      <c r="I368" s="96">
        <v>2189</v>
      </c>
    </row>
    <row r="369" spans="2:9" ht="15.75">
      <c r="B369" s="88" t="s">
        <v>669</v>
      </c>
      <c r="C369" s="88" t="s">
        <v>669</v>
      </c>
      <c r="D369" s="94">
        <v>42852</v>
      </c>
      <c r="E369" s="90" t="s">
        <v>21</v>
      </c>
      <c r="F369" s="91"/>
      <c r="G369" s="92">
        <v>1</v>
      </c>
      <c r="H369" s="93">
        <v>3286380</v>
      </c>
      <c r="I369" s="93">
        <v>2316</v>
      </c>
    </row>
    <row r="370" spans="2:9" ht="15.75">
      <c r="B370" s="88" t="s">
        <v>601</v>
      </c>
      <c r="C370" s="88" t="s">
        <v>602</v>
      </c>
      <c r="D370" s="94">
        <v>42943</v>
      </c>
      <c r="E370" s="90" t="s">
        <v>109</v>
      </c>
      <c r="F370" s="91">
        <v>13</v>
      </c>
      <c r="G370" s="92">
        <v>0</v>
      </c>
      <c r="H370" s="93">
        <v>3175595</v>
      </c>
      <c r="I370" s="99">
        <v>2048</v>
      </c>
    </row>
    <row r="371" spans="2:9" ht="15.75">
      <c r="B371" s="110" t="s">
        <v>576</v>
      </c>
      <c r="C371" s="110" t="s">
        <v>577</v>
      </c>
      <c r="D371" s="89">
        <v>42964</v>
      </c>
      <c r="E371" s="110" t="s">
        <v>30</v>
      </c>
      <c r="F371" s="112">
        <v>1</v>
      </c>
      <c r="G371" s="92">
        <v>1</v>
      </c>
      <c r="H371" s="93">
        <v>3051150</v>
      </c>
      <c r="I371" s="93">
        <v>2024</v>
      </c>
    </row>
    <row r="372" spans="2:9" ht="15.75">
      <c r="B372" s="100" t="s">
        <v>913</v>
      </c>
      <c r="C372" s="100" t="s">
        <v>914</v>
      </c>
      <c r="D372" s="94">
        <v>42733</v>
      </c>
      <c r="E372" s="104" t="s">
        <v>100</v>
      </c>
      <c r="F372" s="95">
        <v>11</v>
      </c>
      <c r="G372" s="92">
        <v>1</v>
      </c>
      <c r="H372" s="93">
        <v>3017950</v>
      </c>
      <c r="I372" s="93">
        <v>2244</v>
      </c>
    </row>
    <row r="373" spans="2:9" ht="15.75">
      <c r="B373" s="100" t="s">
        <v>701</v>
      </c>
      <c r="C373" s="100" t="s">
        <v>702</v>
      </c>
      <c r="D373" s="94">
        <v>42824</v>
      </c>
      <c r="E373" s="90" t="s">
        <v>35</v>
      </c>
      <c r="F373" s="91"/>
      <c r="G373" s="92">
        <v>1</v>
      </c>
      <c r="H373" s="93">
        <v>3008530</v>
      </c>
      <c r="I373" s="93">
        <v>2467</v>
      </c>
    </row>
    <row r="374" spans="2:9" ht="15.75">
      <c r="B374" s="101" t="s">
        <v>117</v>
      </c>
      <c r="C374" s="88" t="s">
        <v>118</v>
      </c>
      <c r="D374" s="13">
        <v>43398</v>
      </c>
      <c r="E374" s="27" t="s">
        <v>30</v>
      </c>
      <c r="F374" s="28">
        <v>14</v>
      </c>
      <c r="G374" s="16">
        <v>1</v>
      </c>
      <c r="H374" s="17">
        <v>2818120</v>
      </c>
      <c r="I374" s="17">
        <v>2720</v>
      </c>
    </row>
    <row r="375" spans="2:9" ht="15.75">
      <c r="B375" s="12" t="s">
        <v>219</v>
      </c>
      <c r="C375" s="12" t="s">
        <v>220</v>
      </c>
      <c r="D375" s="94">
        <v>43286</v>
      </c>
      <c r="E375" s="12" t="s">
        <v>40</v>
      </c>
      <c r="F375" s="91"/>
      <c r="G375" s="92">
        <v>1</v>
      </c>
      <c r="H375" s="96">
        <v>2774571</v>
      </c>
      <c r="I375" s="96">
        <v>2054</v>
      </c>
    </row>
    <row r="376" spans="2:9" ht="15.75">
      <c r="B376" s="88" t="s">
        <v>266</v>
      </c>
      <c r="C376" s="88" t="s">
        <v>267</v>
      </c>
      <c r="D376" s="94">
        <v>43265</v>
      </c>
      <c r="E376" s="90" t="s">
        <v>30</v>
      </c>
      <c r="F376" s="91">
        <v>11</v>
      </c>
      <c r="G376" s="92">
        <v>1</v>
      </c>
      <c r="H376" s="96">
        <v>2746320</v>
      </c>
      <c r="I376" s="96">
        <v>1775</v>
      </c>
    </row>
    <row r="377" spans="2:9" ht="15.75">
      <c r="B377" s="12" t="s">
        <v>208</v>
      </c>
      <c r="C377" s="12" t="s">
        <v>209</v>
      </c>
      <c r="D377" s="13">
        <v>43335</v>
      </c>
      <c r="E377" s="14" t="s">
        <v>109</v>
      </c>
      <c r="F377" s="45">
        <v>13</v>
      </c>
      <c r="G377" s="16">
        <v>1</v>
      </c>
      <c r="H377" s="122">
        <v>2716512</v>
      </c>
      <c r="I377" s="122">
        <v>1866</v>
      </c>
    </row>
    <row r="378" spans="2:9" ht="15.75">
      <c r="B378" s="88" t="s">
        <v>670</v>
      </c>
      <c r="C378" s="88" t="s">
        <v>670</v>
      </c>
      <c r="D378" s="94">
        <v>42852</v>
      </c>
      <c r="E378" s="90" t="s">
        <v>35</v>
      </c>
      <c r="F378" s="91"/>
      <c r="G378" s="92">
        <v>1</v>
      </c>
      <c r="H378" s="93">
        <v>2710324</v>
      </c>
      <c r="I378" s="99">
        <v>2646</v>
      </c>
    </row>
    <row r="379" spans="2:9" ht="15.75">
      <c r="B379" s="88" t="s">
        <v>282</v>
      </c>
      <c r="C379" s="88" t="s">
        <v>283</v>
      </c>
      <c r="D379" s="94">
        <v>43230</v>
      </c>
      <c r="E379" s="12" t="s">
        <v>30</v>
      </c>
      <c r="F379" s="91">
        <v>9</v>
      </c>
      <c r="G379" s="92">
        <v>1</v>
      </c>
      <c r="H379" s="96">
        <v>2699325</v>
      </c>
      <c r="I379" s="96">
        <v>1675</v>
      </c>
    </row>
    <row r="380" spans="2:9" ht="15.75">
      <c r="B380" s="12" t="s">
        <v>915</v>
      </c>
      <c r="C380" s="12" t="s">
        <v>916</v>
      </c>
      <c r="D380" s="94">
        <v>42705</v>
      </c>
      <c r="E380" s="12" t="s">
        <v>45</v>
      </c>
      <c r="F380" s="95">
        <v>23</v>
      </c>
      <c r="G380" s="92">
        <v>1</v>
      </c>
      <c r="H380" s="98">
        <v>2632880</v>
      </c>
      <c r="I380" s="98">
        <v>2034</v>
      </c>
    </row>
    <row r="381" spans="2:9" ht="15.75">
      <c r="B381" s="88" t="s">
        <v>917</v>
      </c>
      <c r="C381" s="88" t="s">
        <v>917</v>
      </c>
      <c r="D381" s="94">
        <v>42859</v>
      </c>
      <c r="E381" s="90" t="s">
        <v>109</v>
      </c>
      <c r="F381" s="91">
        <v>15</v>
      </c>
      <c r="G381" s="92">
        <v>1</v>
      </c>
      <c r="H381" s="93">
        <v>2600780</v>
      </c>
      <c r="I381" s="99">
        <v>1938</v>
      </c>
    </row>
    <row r="382" spans="2:9" ht="15.75">
      <c r="B382" s="88" t="s">
        <v>606</v>
      </c>
      <c r="C382" s="88" t="s">
        <v>607</v>
      </c>
      <c r="D382" s="94">
        <v>42929</v>
      </c>
      <c r="E382" s="90" t="s">
        <v>30</v>
      </c>
      <c r="F382" s="91">
        <v>11</v>
      </c>
      <c r="G382" s="92">
        <v>1</v>
      </c>
      <c r="H382" s="93">
        <v>2552547</v>
      </c>
      <c r="I382" s="93">
        <v>1963</v>
      </c>
    </row>
    <row r="383" spans="2:9" ht="15.75">
      <c r="B383" s="12" t="s">
        <v>918</v>
      </c>
      <c r="C383" s="12" t="s">
        <v>919</v>
      </c>
      <c r="D383" s="94">
        <v>42705</v>
      </c>
      <c r="E383" s="12" t="s">
        <v>40</v>
      </c>
      <c r="F383" s="95"/>
      <c r="G383" s="92">
        <v>1</v>
      </c>
      <c r="H383" s="98">
        <v>2485784</v>
      </c>
      <c r="I383" s="98">
        <v>1887</v>
      </c>
    </row>
    <row r="384" spans="2:9" ht="15.75">
      <c r="B384" s="88" t="s">
        <v>141</v>
      </c>
      <c r="C384" s="88" t="s">
        <v>142</v>
      </c>
      <c r="D384" s="13">
        <v>43384</v>
      </c>
      <c r="E384" s="14" t="s">
        <v>30</v>
      </c>
      <c r="F384" s="28">
        <v>18</v>
      </c>
      <c r="G384" s="16">
        <v>1</v>
      </c>
      <c r="H384" s="22">
        <v>2480950</v>
      </c>
      <c r="I384" s="22">
        <v>1896</v>
      </c>
    </row>
    <row r="385" spans="2:9" ht="15.75">
      <c r="B385" s="12" t="s">
        <v>920</v>
      </c>
      <c r="C385" s="12" t="s">
        <v>921</v>
      </c>
      <c r="D385" s="94">
        <v>42698</v>
      </c>
      <c r="E385" s="12" t="s">
        <v>30</v>
      </c>
      <c r="F385" s="95">
        <v>15</v>
      </c>
      <c r="G385" s="92">
        <v>1</v>
      </c>
      <c r="H385" s="98">
        <v>2456254</v>
      </c>
      <c r="I385" s="98">
        <v>1772</v>
      </c>
    </row>
    <row r="386" spans="2:9" ht="15.75">
      <c r="B386" s="88" t="s">
        <v>314</v>
      </c>
      <c r="C386" s="88" t="s">
        <v>314</v>
      </c>
      <c r="D386" s="89">
        <v>43209</v>
      </c>
      <c r="E386" s="90" t="s">
        <v>185</v>
      </c>
      <c r="F386" s="91"/>
      <c r="G386" s="92">
        <v>1</v>
      </c>
      <c r="H386" s="96">
        <v>2400450</v>
      </c>
      <c r="I386" s="96">
        <v>2007</v>
      </c>
    </row>
    <row r="387" spans="2:9" ht="15.75">
      <c r="B387" s="12" t="s">
        <v>747</v>
      </c>
      <c r="C387" s="12" t="s">
        <v>747</v>
      </c>
      <c r="D387" s="94">
        <v>42782</v>
      </c>
      <c r="E387" s="12" t="s">
        <v>178</v>
      </c>
      <c r="F387" s="95">
        <v>23</v>
      </c>
      <c r="G387" s="92">
        <v>1</v>
      </c>
      <c r="H387" s="93">
        <v>2373010</v>
      </c>
      <c r="I387" s="93">
        <v>2173</v>
      </c>
    </row>
    <row r="388" spans="2:9" ht="15.75">
      <c r="B388" s="88" t="s">
        <v>301</v>
      </c>
      <c r="C388" s="88" t="s">
        <v>302</v>
      </c>
      <c r="D388" s="94">
        <v>43216</v>
      </c>
      <c r="E388" s="90" t="s">
        <v>35</v>
      </c>
      <c r="F388" s="91"/>
      <c r="G388" s="92">
        <v>1</v>
      </c>
      <c r="H388" s="96">
        <v>2317195</v>
      </c>
      <c r="I388" s="138">
        <v>1860</v>
      </c>
    </row>
    <row r="389" spans="2:9" ht="15.75">
      <c r="B389" s="12" t="s">
        <v>210</v>
      </c>
      <c r="C389" s="12" t="s">
        <v>211</v>
      </c>
      <c r="D389" s="94">
        <v>43328</v>
      </c>
      <c r="E389" s="12" t="s">
        <v>30</v>
      </c>
      <c r="F389" s="91">
        <v>13</v>
      </c>
      <c r="G389" s="92">
        <v>1</v>
      </c>
      <c r="H389" s="139">
        <v>2313530</v>
      </c>
      <c r="I389" s="139">
        <v>1583</v>
      </c>
    </row>
    <row r="390" spans="2:9" ht="15.75">
      <c r="B390" s="110" t="s">
        <v>545</v>
      </c>
      <c r="C390" s="110" t="s">
        <v>546</v>
      </c>
      <c r="D390" s="89">
        <v>42992</v>
      </c>
      <c r="E390" s="111" t="s">
        <v>30</v>
      </c>
      <c r="F390" s="112">
        <v>4</v>
      </c>
      <c r="G390" s="92">
        <v>1</v>
      </c>
      <c r="H390" s="93">
        <v>2286117</v>
      </c>
      <c r="I390" s="93">
        <v>1638</v>
      </c>
    </row>
    <row r="391" spans="2:9" ht="15.75">
      <c r="B391" s="102" t="s">
        <v>922</v>
      </c>
      <c r="C391" s="100" t="s">
        <v>923</v>
      </c>
      <c r="D391" s="94">
        <v>42614</v>
      </c>
      <c r="E391" s="90" t="s">
        <v>30</v>
      </c>
      <c r="F391" s="95">
        <v>13</v>
      </c>
      <c r="G391" s="92">
        <v>1</v>
      </c>
      <c r="H391" s="98">
        <v>2265745</v>
      </c>
      <c r="I391" s="98">
        <v>1568</v>
      </c>
    </row>
    <row r="392" spans="2:9" ht="15.75">
      <c r="B392" s="12" t="s">
        <v>179</v>
      </c>
      <c r="C392" s="12" t="s">
        <v>180</v>
      </c>
      <c r="D392" s="13">
        <v>43370</v>
      </c>
      <c r="E392" s="14" t="s">
        <v>35</v>
      </c>
      <c r="F392" s="15"/>
      <c r="G392" s="16">
        <v>1</v>
      </c>
      <c r="H392" s="22">
        <v>2188274</v>
      </c>
      <c r="I392" s="22">
        <v>1726</v>
      </c>
    </row>
    <row r="393" spans="2:9" ht="15.75">
      <c r="B393" s="100" t="s">
        <v>687</v>
      </c>
      <c r="C393" s="100" t="s">
        <v>688</v>
      </c>
      <c r="D393" s="94">
        <v>42831</v>
      </c>
      <c r="E393" s="90" t="s">
        <v>30</v>
      </c>
      <c r="F393" s="91">
        <v>17</v>
      </c>
      <c r="G393" s="92">
        <v>1</v>
      </c>
      <c r="H393" s="93">
        <v>2175955</v>
      </c>
      <c r="I393" s="93">
        <v>1688</v>
      </c>
    </row>
    <row r="394" spans="2:9" ht="15.75">
      <c r="B394" s="12" t="s">
        <v>235</v>
      </c>
      <c r="C394" s="12" t="s">
        <v>236</v>
      </c>
      <c r="D394" s="94">
        <v>43286</v>
      </c>
      <c r="E394" s="12" t="s">
        <v>30</v>
      </c>
      <c r="F394" s="91">
        <v>12</v>
      </c>
      <c r="G394" s="92">
        <v>1</v>
      </c>
      <c r="H394" s="96">
        <v>2162900</v>
      </c>
      <c r="I394" s="96">
        <v>1432</v>
      </c>
    </row>
    <row r="395" spans="2:9" ht="15.75">
      <c r="B395" s="12" t="s">
        <v>46</v>
      </c>
      <c r="C395" s="12" t="s">
        <v>46</v>
      </c>
      <c r="D395" s="13">
        <v>43433</v>
      </c>
      <c r="E395" s="14" t="s">
        <v>35</v>
      </c>
      <c r="F395" s="15"/>
      <c r="G395" s="16">
        <v>1</v>
      </c>
      <c r="H395" s="106">
        <v>2103485</v>
      </c>
      <c r="I395" s="106">
        <v>2303</v>
      </c>
    </row>
    <row r="396" spans="2:9" ht="15.75">
      <c r="B396" s="100" t="s">
        <v>924</v>
      </c>
      <c r="C396" s="100" t="s">
        <v>925</v>
      </c>
      <c r="D396" s="94">
        <v>42747</v>
      </c>
      <c r="E396" s="90" t="s">
        <v>40</v>
      </c>
      <c r="F396" s="91"/>
      <c r="G396" s="92">
        <v>1</v>
      </c>
      <c r="H396" s="93">
        <v>2091802</v>
      </c>
      <c r="I396" s="93">
        <v>1664</v>
      </c>
    </row>
    <row r="397" spans="2:9" ht="15.75">
      <c r="B397" s="12" t="s">
        <v>406</v>
      </c>
      <c r="C397" s="12" t="s">
        <v>407</v>
      </c>
      <c r="D397" s="94">
        <v>43111</v>
      </c>
      <c r="E397" s="12" t="s">
        <v>30</v>
      </c>
      <c r="F397" s="91">
        <v>17</v>
      </c>
      <c r="G397" s="92">
        <v>1</v>
      </c>
      <c r="H397" s="93">
        <v>2038720</v>
      </c>
      <c r="I397" s="93">
        <v>1421</v>
      </c>
    </row>
    <row r="398" spans="2:9" ht="15.75">
      <c r="B398" s="12" t="s">
        <v>926</v>
      </c>
      <c r="C398" s="12" t="s">
        <v>926</v>
      </c>
      <c r="D398" s="94">
        <v>42642</v>
      </c>
      <c r="E398" s="12" t="s">
        <v>98</v>
      </c>
      <c r="F398" s="95"/>
      <c r="G398" s="92">
        <v>1</v>
      </c>
      <c r="H398" s="140">
        <v>2025370</v>
      </c>
      <c r="I398" s="98">
        <v>1647</v>
      </c>
    </row>
    <row r="399" spans="2:9" ht="15.75">
      <c r="B399" s="116" t="s">
        <v>537</v>
      </c>
      <c r="C399" s="116" t="s">
        <v>537</v>
      </c>
      <c r="D399" s="94">
        <v>42999</v>
      </c>
      <c r="E399" s="90" t="s">
        <v>538</v>
      </c>
      <c r="F399" s="91">
        <v>29</v>
      </c>
      <c r="G399" s="92">
        <v>1</v>
      </c>
      <c r="H399" s="93">
        <v>2021798</v>
      </c>
      <c r="I399" s="93">
        <v>1927</v>
      </c>
    </row>
    <row r="400" spans="2:9" ht="15.75">
      <c r="B400" s="88" t="s">
        <v>401</v>
      </c>
      <c r="C400" s="88" t="s">
        <v>401</v>
      </c>
      <c r="D400" s="94">
        <v>43118</v>
      </c>
      <c r="E400" s="90" t="s">
        <v>35</v>
      </c>
      <c r="F400" s="91"/>
      <c r="G400" s="92">
        <v>1</v>
      </c>
      <c r="H400" s="93">
        <v>2009465</v>
      </c>
      <c r="I400" s="93">
        <v>1638</v>
      </c>
    </row>
    <row r="401" spans="2:9" ht="15.75">
      <c r="B401" s="88" t="s">
        <v>312</v>
      </c>
      <c r="C401" s="88" t="s">
        <v>313</v>
      </c>
      <c r="D401" s="89">
        <v>43209</v>
      </c>
      <c r="E401" s="90" t="s">
        <v>30</v>
      </c>
      <c r="F401" s="91">
        <v>13</v>
      </c>
      <c r="G401" s="92">
        <v>1</v>
      </c>
      <c r="H401" s="96">
        <v>1853920</v>
      </c>
      <c r="I401" s="96">
        <v>1234</v>
      </c>
    </row>
    <row r="402" spans="2:9" ht="15.75">
      <c r="B402" s="88" t="s">
        <v>543</v>
      </c>
      <c r="C402" s="88" t="s">
        <v>543</v>
      </c>
      <c r="D402" s="94">
        <v>42992</v>
      </c>
      <c r="E402" s="90" t="s">
        <v>544</v>
      </c>
      <c r="F402" s="91"/>
      <c r="G402" s="92">
        <v>1</v>
      </c>
      <c r="H402" s="93">
        <v>1835925</v>
      </c>
      <c r="I402" s="93">
        <v>1345</v>
      </c>
    </row>
    <row r="403" spans="2:9" ht="15.75">
      <c r="B403" s="100" t="s">
        <v>722</v>
      </c>
      <c r="C403" s="100" t="s">
        <v>723</v>
      </c>
      <c r="D403" s="94"/>
      <c r="E403" s="90" t="s">
        <v>40</v>
      </c>
      <c r="F403" s="91"/>
      <c r="G403" s="92">
        <v>-1</v>
      </c>
      <c r="H403" s="93">
        <v>1757900</v>
      </c>
      <c r="I403" s="93">
        <v>3241</v>
      </c>
    </row>
    <row r="404" spans="2:9" ht="15.75">
      <c r="B404" s="102" t="s">
        <v>927</v>
      </c>
      <c r="C404" s="102" t="s">
        <v>928</v>
      </c>
      <c r="D404" s="94">
        <v>42635</v>
      </c>
      <c r="E404" s="12" t="s">
        <v>516</v>
      </c>
      <c r="F404" s="95"/>
      <c r="G404" s="92">
        <v>1</v>
      </c>
      <c r="H404" s="98">
        <v>1753320</v>
      </c>
      <c r="I404" s="93">
        <v>1391</v>
      </c>
    </row>
    <row r="405" spans="2:9" ht="15.75">
      <c r="B405" s="12" t="s">
        <v>929</v>
      </c>
      <c r="C405" s="12" t="s">
        <v>930</v>
      </c>
      <c r="D405" s="94">
        <v>42705</v>
      </c>
      <c r="E405" s="12" t="s">
        <v>35</v>
      </c>
      <c r="F405" s="95"/>
      <c r="G405" s="92">
        <v>1</v>
      </c>
      <c r="H405" s="98">
        <v>1697399</v>
      </c>
      <c r="I405" s="98">
        <v>1293</v>
      </c>
    </row>
    <row r="406" spans="2:9" ht="15.75">
      <c r="B406" s="12" t="s">
        <v>329</v>
      </c>
      <c r="C406" s="12" t="s">
        <v>330</v>
      </c>
      <c r="D406" s="94">
        <v>43188</v>
      </c>
      <c r="E406" s="12" t="s">
        <v>30</v>
      </c>
      <c r="F406" s="91">
        <v>12</v>
      </c>
      <c r="G406" s="92"/>
      <c r="H406" s="96">
        <v>1665655</v>
      </c>
      <c r="I406" s="96">
        <v>1100</v>
      </c>
    </row>
    <row r="407" spans="2:9" ht="15.75">
      <c r="B407" s="88" t="s">
        <v>260</v>
      </c>
      <c r="C407" s="88" t="s">
        <v>261</v>
      </c>
      <c r="D407" s="94">
        <v>43272</v>
      </c>
      <c r="E407" s="12" t="s">
        <v>30</v>
      </c>
      <c r="F407" s="91">
        <v>22</v>
      </c>
      <c r="G407" s="92">
        <v>1</v>
      </c>
      <c r="H407" s="96">
        <v>1653660</v>
      </c>
      <c r="I407" s="96">
        <v>1236</v>
      </c>
    </row>
    <row r="408" spans="2:9" ht="15.75">
      <c r="B408" s="88" t="s">
        <v>648</v>
      </c>
      <c r="C408" s="88" t="s">
        <v>649</v>
      </c>
      <c r="D408" s="94">
        <v>42880</v>
      </c>
      <c r="E408" s="90" t="s">
        <v>30</v>
      </c>
      <c r="F408" s="91">
        <v>18</v>
      </c>
      <c r="G408" s="92">
        <v>1</v>
      </c>
      <c r="H408" s="93">
        <v>1507675</v>
      </c>
      <c r="I408" s="93">
        <v>1069</v>
      </c>
    </row>
    <row r="409" spans="2:9" ht="15.75">
      <c r="B409" s="12" t="s">
        <v>276</v>
      </c>
      <c r="C409" s="12" t="s">
        <v>277</v>
      </c>
      <c r="D409" s="94">
        <v>43237</v>
      </c>
      <c r="E409" s="12" t="s">
        <v>109</v>
      </c>
      <c r="F409" s="91">
        <v>19</v>
      </c>
      <c r="G409" s="92">
        <v>1</v>
      </c>
      <c r="H409" s="96">
        <v>1478680</v>
      </c>
      <c r="I409" s="96">
        <v>1341</v>
      </c>
    </row>
    <row r="410" spans="2:9" ht="15.75">
      <c r="B410" s="88" t="s">
        <v>535</v>
      </c>
      <c r="C410" s="88" t="s">
        <v>536</v>
      </c>
      <c r="D410" s="94">
        <v>42999</v>
      </c>
      <c r="E410" s="90" t="s">
        <v>30</v>
      </c>
      <c r="F410" s="91">
        <v>7</v>
      </c>
      <c r="G410" s="92">
        <v>1</v>
      </c>
      <c r="H410" s="93">
        <v>1461805</v>
      </c>
      <c r="I410" s="93">
        <v>1152</v>
      </c>
    </row>
    <row r="411" spans="2:9" ht="15.75">
      <c r="B411" s="110" t="s">
        <v>563</v>
      </c>
      <c r="C411" s="110" t="s">
        <v>563</v>
      </c>
      <c r="D411" s="89">
        <v>42978</v>
      </c>
      <c r="E411" s="111" t="s">
        <v>21</v>
      </c>
      <c r="F411" s="110"/>
      <c r="G411" s="92">
        <v>1</v>
      </c>
      <c r="H411" s="93">
        <v>1408635</v>
      </c>
      <c r="I411" s="93">
        <v>806</v>
      </c>
    </row>
    <row r="412" spans="2:9" ht="15.75">
      <c r="B412" s="12" t="s">
        <v>317</v>
      </c>
      <c r="C412" s="12" t="s">
        <v>317</v>
      </c>
      <c r="D412" s="94">
        <v>43202</v>
      </c>
      <c r="E412" s="12" t="s">
        <v>178</v>
      </c>
      <c r="F412" s="91">
        <v>28</v>
      </c>
      <c r="G412" s="92">
        <v>1</v>
      </c>
      <c r="H412" s="96">
        <v>1368526</v>
      </c>
      <c r="I412" s="96">
        <v>1520</v>
      </c>
    </row>
    <row r="413" spans="2:9" ht="15.75">
      <c r="B413" s="88" t="s">
        <v>284</v>
      </c>
      <c r="C413" s="88" t="s">
        <v>285</v>
      </c>
      <c r="D413" s="94">
        <v>43230</v>
      </c>
      <c r="E413" s="12" t="s">
        <v>178</v>
      </c>
      <c r="F413" s="91">
        <v>24</v>
      </c>
      <c r="G413" s="92">
        <v>1</v>
      </c>
      <c r="H413" s="96">
        <v>1310350</v>
      </c>
      <c r="I413" s="96">
        <v>1045</v>
      </c>
    </row>
    <row r="414" spans="2:9" ht="15.75">
      <c r="B414" s="88" t="s">
        <v>530</v>
      </c>
      <c r="C414" s="88" t="s">
        <v>530</v>
      </c>
      <c r="D414" s="94">
        <v>42999</v>
      </c>
      <c r="E414" s="90" t="s">
        <v>40</v>
      </c>
      <c r="F414" s="91"/>
      <c r="G414" s="92">
        <v>1</v>
      </c>
      <c r="H414" s="93">
        <v>1304740</v>
      </c>
      <c r="I414" s="93">
        <v>1237</v>
      </c>
    </row>
    <row r="415" spans="2:9" ht="15.75">
      <c r="B415" s="88" t="s">
        <v>382</v>
      </c>
      <c r="C415" s="88" t="s">
        <v>383</v>
      </c>
      <c r="D415" s="94">
        <v>43132</v>
      </c>
      <c r="E415" s="90" t="s">
        <v>40</v>
      </c>
      <c r="F415" s="91"/>
      <c r="G415" s="92">
        <v>1</v>
      </c>
      <c r="H415" s="93">
        <v>1290145</v>
      </c>
      <c r="I415" s="93">
        <v>1098</v>
      </c>
    </row>
    <row r="416" spans="2:9" ht="15.75">
      <c r="B416" s="110" t="s">
        <v>527</v>
      </c>
      <c r="C416" s="110" t="s">
        <v>527</v>
      </c>
      <c r="D416" s="94">
        <v>43006</v>
      </c>
      <c r="E416" s="111" t="s">
        <v>305</v>
      </c>
      <c r="F416" s="110"/>
      <c r="G416" s="92">
        <v>1</v>
      </c>
      <c r="H416" s="93">
        <v>1208000</v>
      </c>
      <c r="I416" s="93">
        <v>922</v>
      </c>
    </row>
    <row r="417" spans="2:9" ht="15.75">
      <c r="B417" s="12" t="s">
        <v>324</v>
      </c>
      <c r="C417" s="12" t="s">
        <v>325</v>
      </c>
      <c r="D417" s="94">
        <v>43188</v>
      </c>
      <c r="E417" s="12" t="s">
        <v>40</v>
      </c>
      <c r="F417" s="91"/>
      <c r="G417" s="92"/>
      <c r="H417" s="96">
        <v>1191620</v>
      </c>
      <c r="I417" s="96">
        <v>885</v>
      </c>
    </row>
    <row r="418" spans="2:9" ht="15.75">
      <c r="B418" s="100" t="s">
        <v>931</v>
      </c>
      <c r="C418" s="100" t="s">
        <v>932</v>
      </c>
      <c r="D418" s="94">
        <v>42691</v>
      </c>
      <c r="E418" s="90" t="s">
        <v>40</v>
      </c>
      <c r="F418" s="91"/>
      <c r="G418" s="92">
        <v>1</v>
      </c>
      <c r="H418" s="98">
        <v>1150753</v>
      </c>
      <c r="I418" s="98">
        <v>952</v>
      </c>
    </row>
    <row r="419" spans="2:9" ht="15.75">
      <c r="B419" s="88" t="s">
        <v>549</v>
      </c>
      <c r="C419" s="88" t="s">
        <v>550</v>
      </c>
      <c r="D419" s="94">
        <v>42992</v>
      </c>
      <c r="E419" s="90" t="s">
        <v>30</v>
      </c>
      <c r="F419" s="91">
        <v>3</v>
      </c>
      <c r="G419" s="92">
        <v>1</v>
      </c>
      <c r="H419" s="93">
        <v>1135355</v>
      </c>
      <c r="I419" s="93">
        <v>715</v>
      </c>
    </row>
    <row r="420" spans="2:9" ht="15.75">
      <c r="B420" s="12" t="s">
        <v>933</v>
      </c>
      <c r="C420" s="12" t="s">
        <v>933</v>
      </c>
      <c r="D420" s="94">
        <v>42761</v>
      </c>
      <c r="E420" s="12" t="s">
        <v>934</v>
      </c>
      <c r="F420" s="95">
        <v>12</v>
      </c>
      <c r="G420" s="92">
        <v>1</v>
      </c>
      <c r="H420" s="98">
        <v>1094510</v>
      </c>
      <c r="I420" s="98">
        <v>1385</v>
      </c>
    </row>
    <row r="421" spans="2:9" ht="15.75">
      <c r="B421" s="12" t="s">
        <v>408</v>
      </c>
      <c r="C421" s="12" t="s">
        <v>408</v>
      </c>
      <c r="D421" s="94">
        <v>43111</v>
      </c>
      <c r="E421" s="12" t="s">
        <v>40</v>
      </c>
      <c r="F421" s="91"/>
      <c r="G421" s="92">
        <v>1</v>
      </c>
      <c r="H421" s="93">
        <v>1068490</v>
      </c>
      <c r="I421" s="93">
        <v>906</v>
      </c>
    </row>
    <row r="422" spans="2:9" ht="15.75">
      <c r="B422" s="88" t="s">
        <v>101</v>
      </c>
      <c r="C422" s="88" t="s">
        <v>102</v>
      </c>
      <c r="D422" s="13">
        <v>43419</v>
      </c>
      <c r="E422" s="14" t="s">
        <v>35</v>
      </c>
      <c r="F422" s="15"/>
      <c r="G422" s="16">
        <v>1</v>
      </c>
      <c r="H422" s="17">
        <v>1065370</v>
      </c>
      <c r="I422" s="17">
        <v>763</v>
      </c>
    </row>
    <row r="423" spans="2:9" ht="15.75">
      <c r="B423" s="12" t="s">
        <v>935</v>
      </c>
      <c r="C423" s="12" t="s">
        <v>936</v>
      </c>
      <c r="D423" s="94">
        <v>42712</v>
      </c>
      <c r="E423" s="12" t="s">
        <v>40</v>
      </c>
      <c r="F423" s="95"/>
      <c r="G423" s="92">
        <v>1</v>
      </c>
      <c r="H423" s="93">
        <v>1018860</v>
      </c>
      <c r="I423" s="93">
        <v>867</v>
      </c>
    </row>
    <row r="424" spans="2:9" ht="15.75">
      <c r="B424" s="88" t="s">
        <v>617</v>
      </c>
      <c r="C424" s="88" t="s">
        <v>618</v>
      </c>
      <c r="D424" s="94">
        <v>42915</v>
      </c>
      <c r="E424" s="90" t="s">
        <v>30</v>
      </c>
      <c r="F424" s="91">
        <v>4</v>
      </c>
      <c r="G424" s="92">
        <v>0</v>
      </c>
      <c r="H424" s="93">
        <v>1011365</v>
      </c>
      <c r="I424" s="93">
        <v>626</v>
      </c>
    </row>
    <row r="425" spans="2:9" ht="15.75">
      <c r="B425" s="100" t="s">
        <v>724</v>
      </c>
      <c r="C425" s="100" t="s">
        <v>725</v>
      </c>
      <c r="D425" s="94">
        <v>42796</v>
      </c>
      <c r="E425" s="90" t="s">
        <v>30</v>
      </c>
      <c r="F425" s="91">
        <v>4</v>
      </c>
      <c r="G425" s="92">
        <v>0</v>
      </c>
      <c r="H425" s="93">
        <v>962550</v>
      </c>
      <c r="I425" s="93">
        <v>594</v>
      </c>
    </row>
    <row r="426" spans="2:9" ht="15.75">
      <c r="B426" s="12" t="s">
        <v>705</v>
      </c>
      <c r="C426" s="12" t="s">
        <v>706</v>
      </c>
      <c r="D426" s="94">
        <v>42820</v>
      </c>
      <c r="E426" s="12" t="s">
        <v>40</v>
      </c>
      <c r="F426" s="95"/>
      <c r="G426" s="92">
        <v>1</v>
      </c>
      <c r="H426" s="93">
        <v>913160</v>
      </c>
      <c r="I426" s="93">
        <v>770</v>
      </c>
    </row>
    <row r="427" spans="2:9" ht="15.75">
      <c r="B427" s="102" t="s">
        <v>937</v>
      </c>
      <c r="C427" s="100" t="s">
        <v>937</v>
      </c>
      <c r="D427" s="94">
        <v>42719</v>
      </c>
      <c r="E427" s="90" t="s">
        <v>40</v>
      </c>
      <c r="F427" s="95"/>
      <c r="G427" s="92">
        <v>1</v>
      </c>
      <c r="H427" s="93">
        <v>812260</v>
      </c>
      <c r="I427" s="93">
        <v>738</v>
      </c>
    </row>
    <row r="428" spans="2:9" ht="15.75">
      <c r="B428" s="12" t="s">
        <v>339</v>
      </c>
      <c r="C428" s="12" t="s">
        <v>340</v>
      </c>
      <c r="D428" s="94">
        <v>43174</v>
      </c>
      <c r="E428" s="12" t="s">
        <v>40</v>
      </c>
      <c r="F428" s="91"/>
      <c r="G428" s="92">
        <v>1</v>
      </c>
      <c r="H428" s="96">
        <v>811540</v>
      </c>
      <c r="I428" s="96">
        <v>712</v>
      </c>
    </row>
    <row r="429" spans="2:9" ht="15.75">
      <c r="B429" s="133" t="s">
        <v>665</v>
      </c>
      <c r="C429" s="133" t="s">
        <v>666</v>
      </c>
      <c r="D429" s="94">
        <v>42852</v>
      </c>
      <c r="E429" s="90" t="s">
        <v>30</v>
      </c>
      <c r="F429" s="91">
        <v>16</v>
      </c>
      <c r="G429" s="92">
        <v>1</v>
      </c>
      <c r="H429" s="93">
        <v>762640</v>
      </c>
      <c r="I429" s="93">
        <v>724</v>
      </c>
    </row>
    <row r="430" spans="2:9" ht="15.75">
      <c r="B430" s="88" t="s">
        <v>80</v>
      </c>
      <c r="C430" s="88" t="s">
        <v>81</v>
      </c>
      <c r="D430" s="13">
        <v>43419</v>
      </c>
      <c r="E430" s="14" t="s">
        <v>40</v>
      </c>
      <c r="F430" s="15"/>
      <c r="G430" s="16">
        <v>1</v>
      </c>
      <c r="H430" s="17">
        <v>728310</v>
      </c>
      <c r="I430" s="17">
        <v>552</v>
      </c>
    </row>
    <row r="431" spans="2:9" ht="15.75">
      <c r="B431" s="88" t="s">
        <v>671</v>
      </c>
      <c r="C431" s="88" t="s">
        <v>672</v>
      </c>
      <c r="D431" s="94">
        <v>42852</v>
      </c>
      <c r="E431" s="90" t="s">
        <v>35</v>
      </c>
      <c r="F431" s="91"/>
      <c r="G431" s="92">
        <v>1</v>
      </c>
      <c r="H431" s="93">
        <v>718855</v>
      </c>
      <c r="I431" s="99">
        <v>581</v>
      </c>
    </row>
    <row r="432" spans="2:9" ht="15.75">
      <c r="B432" s="88" t="s">
        <v>633</v>
      </c>
      <c r="C432" s="88" t="s">
        <v>634</v>
      </c>
      <c r="D432" s="94">
        <v>42894</v>
      </c>
      <c r="E432" s="90" t="s">
        <v>40</v>
      </c>
      <c r="F432" s="91">
        <v>1</v>
      </c>
      <c r="G432" s="92">
        <v>1</v>
      </c>
      <c r="H432" s="141">
        <v>595430</v>
      </c>
      <c r="I432" s="116">
        <v>443</v>
      </c>
    </row>
    <row r="433" spans="2:9" ht="15.75">
      <c r="B433" s="12" t="s">
        <v>181</v>
      </c>
      <c r="C433" s="12" t="s">
        <v>181</v>
      </c>
      <c r="D433" s="13">
        <v>43370</v>
      </c>
      <c r="E433" s="14" t="s">
        <v>35</v>
      </c>
      <c r="F433" s="15"/>
      <c r="G433" s="16">
        <v>1</v>
      </c>
      <c r="H433" s="22">
        <v>580250</v>
      </c>
      <c r="I433" s="22">
        <v>1079</v>
      </c>
    </row>
    <row r="434" spans="2:9" ht="15.75">
      <c r="B434" s="12" t="s">
        <v>214</v>
      </c>
      <c r="C434" s="12" t="s">
        <v>214</v>
      </c>
      <c r="D434" s="94">
        <v>43328</v>
      </c>
      <c r="E434" s="12" t="s">
        <v>40</v>
      </c>
      <c r="F434" s="91"/>
      <c r="G434" s="92">
        <v>1</v>
      </c>
      <c r="H434" s="93">
        <v>545263</v>
      </c>
      <c r="I434" s="93">
        <v>449</v>
      </c>
    </row>
    <row r="435" spans="2:9" ht="15.75">
      <c r="B435" s="12" t="s">
        <v>938</v>
      </c>
      <c r="C435" s="12" t="s">
        <v>939</v>
      </c>
      <c r="D435" s="94">
        <v>42768</v>
      </c>
      <c r="E435" s="12" t="s">
        <v>30</v>
      </c>
      <c r="F435" s="95">
        <v>4</v>
      </c>
      <c r="G435" s="92">
        <v>1</v>
      </c>
      <c r="H435" s="93">
        <v>517760</v>
      </c>
      <c r="I435" s="93">
        <v>424</v>
      </c>
    </row>
    <row r="436" spans="2:9" ht="15.75">
      <c r="B436" s="12" t="s">
        <v>227</v>
      </c>
      <c r="C436" s="12" t="s">
        <v>228</v>
      </c>
      <c r="D436" s="13">
        <v>43307</v>
      </c>
      <c r="E436" s="14" t="s">
        <v>40</v>
      </c>
      <c r="F436" s="45"/>
      <c r="G436" s="16">
        <v>1</v>
      </c>
      <c r="H436" s="113">
        <v>467960</v>
      </c>
      <c r="I436" s="113">
        <v>339</v>
      </c>
    </row>
    <row r="437" spans="2:9" ht="15.75">
      <c r="B437" s="12" t="s">
        <v>940</v>
      </c>
      <c r="C437" s="12" t="s">
        <v>941</v>
      </c>
      <c r="D437" s="94">
        <v>42670</v>
      </c>
      <c r="E437" s="12" t="s">
        <v>30</v>
      </c>
      <c r="F437" s="95">
        <v>4</v>
      </c>
      <c r="G437" s="92">
        <v>1</v>
      </c>
      <c r="H437" s="93">
        <v>371700</v>
      </c>
      <c r="I437" s="118">
        <v>430</v>
      </c>
    </row>
    <row r="438" spans="2:9" ht="15.75">
      <c r="B438" s="102" t="s">
        <v>942</v>
      </c>
      <c r="C438" s="100" t="s">
        <v>943</v>
      </c>
      <c r="D438" s="94">
        <v>42726</v>
      </c>
      <c r="E438" s="12" t="s">
        <v>40</v>
      </c>
      <c r="F438" s="95"/>
      <c r="G438" s="92">
        <v>1</v>
      </c>
      <c r="H438" s="98">
        <v>367180</v>
      </c>
      <c r="I438" s="98">
        <v>299</v>
      </c>
    </row>
    <row r="439" spans="2:9" ht="15.75">
      <c r="B439" s="100" t="s">
        <v>944</v>
      </c>
      <c r="C439" s="100" t="s">
        <v>945</v>
      </c>
      <c r="D439" s="94">
        <v>42747</v>
      </c>
      <c r="E439" s="90" t="s">
        <v>305</v>
      </c>
      <c r="F439" s="91"/>
      <c r="G439" s="92">
        <v>1</v>
      </c>
      <c r="H439" s="93">
        <v>337000</v>
      </c>
      <c r="I439" s="93">
        <v>317</v>
      </c>
    </row>
    <row r="440" spans="2:9" ht="15.75">
      <c r="B440" s="88" t="s">
        <v>303</v>
      </c>
      <c r="C440" s="88" t="s">
        <v>304</v>
      </c>
      <c r="D440" s="94">
        <v>43216</v>
      </c>
      <c r="E440" s="12" t="s">
        <v>305</v>
      </c>
      <c r="F440" s="91"/>
      <c r="G440" s="92">
        <v>1</v>
      </c>
      <c r="H440" s="96">
        <v>305000</v>
      </c>
      <c r="I440" s="138">
        <v>216</v>
      </c>
    </row>
    <row r="441" spans="2:9" ht="15.75">
      <c r="B441" s="100" t="s">
        <v>766</v>
      </c>
      <c r="C441" s="100" t="s">
        <v>767</v>
      </c>
      <c r="D441" s="94">
        <v>42719</v>
      </c>
      <c r="E441" s="90" t="s">
        <v>30</v>
      </c>
      <c r="F441" s="91">
        <v>6</v>
      </c>
      <c r="G441" s="92">
        <v>1</v>
      </c>
      <c r="H441" s="93">
        <v>287770</v>
      </c>
      <c r="I441" s="93">
        <v>259</v>
      </c>
    </row>
    <row r="442" spans="2:9" ht="15.75">
      <c r="B442" s="12" t="s">
        <v>229</v>
      </c>
      <c r="C442" s="12" t="s">
        <v>230</v>
      </c>
      <c r="D442" s="94">
        <v>43328</v>
      </c>
      <c r="E442" s="12" t="s">
        <v>114</v>
      </c>
      <c r="F442" s="91"/>
      <c r="G442" s="92">
        <v>1</v>
      </c>
      <c r="H442" s="142">
        <v>270000</v>
      </c>
      <c r="I442" s="142">
        <v>245</v>
      </c>
    </row>
    <row r="443" spans="2:9" ht="15.75">
      <c r="B443" s="88" t="s">
        <v>449</v>
      </c>
      <c r="C443" s="88" t="s">
        <v>450</v>
      </c>
      <c r="D443" s="94">
        <v>43076</v>
      </c>
      <c r="E443" s="90" t="s">
        <v>30</v>
      </c>
      <c r="F443" s="91">
        <v>10</v>
      </c>
      <c r="G443" s="92">
        <v>1</v>
      </c>
      <c r="H443" s="93">
        <v>264920</v>
      </c>
      <c r="I443" s="93">
        <v>228</v>
      </c>
    </row>
    <row r="444" spans="2:9" ht="15.75">
      <c r="B444" s="100" t="s">
        <v>946</v>
      </c>
      <c r="C444" s="100" t="s">
        <v>947</v>
      </c>
      <c r="D444" s="94">
        <v>42663</v>
      </c>
      <c r="E444" s="90" t="s">
        <v>30</v>
      </c>
      <c r="F444" s="91">
        <v>10</v>
      </c>
      <c r="G444" s="92">
        <v>1</v>
      </c>
      <c r="H444" s="98">
        <v>190160</v>
      </c>
      <c r="I444" s="98">
        <v>199</v>
      </c>
    </row>
    <row r="445" spans="2:9" ht="15.75">
      <c r="B445" s="100" t="s">
        <v>948</v>
      </c>
      <c r="C445" s="100" t="s">
        <v>948</v>
      </c>
      <c r="D445" s="94">
        <v>42747</v>
      </c>
      <c r="E445" s="90" t="s">
        <v>934</v>
      </c>
      <c r="F445" s="91">
        <v>8</v>
      </c>
      <c r="G445" s="92">
        <v>1</v>
      </c>
      <c r="H445" s="143">
        <v>127976</v>
      </c>
      <c r="I445" s="99">
        <v>254</v>
      </c>
    </row>
    <row r="446" spans="2:9" ht="15.75">
      <c r="B446" s="88" t="s">
        <v>454</v>
      </c>
      <c r="C446" s="88" t="s">
        <v>455</v>
      </c>
      <c r="D446" s="94">
        <v>43076</v>
      </c>
      <c r="E446" s="90" t="s">
        <v>30</v>
      </c>
      <c r="F446" s="91">
        <v>1</v>
      </c>
      <c r="G446" s="92">
        <v>1</v>
      </c>
      <c r="H446" s="93">
        <v>17400</v>
      </c>
      <c r="I446" s="93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24"/>
  <sheetViews>
    <sheetView workbookViewId="0" topLeftCell="A123">
      <selection activeCell="C124" sqref="C124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"/>
    <row r="2" ht="15"/>
    <row r="3" spans="2:5" ht="15">
      <c r="B3" s="144" t="s">
        <v>949</v>
      </c>
      <c r="C3" s="145" t="s">
        <v>950</v>
      </c>
      <c r="D3" s="144"/>
      <c r="E3" s="144" t="s">
        <v>951</v>
      </c>
    </row>
    <row r="4" spans="2:5" ht="15">
      <c r="B4" s="146">
        <v>42606</v>
      </c>
      <c r="C4" s="147">
        <v>430494880</v>
      </c>
      <c r="D4" s="148"/>
      <c r="E4" s="148" t="s">
        <v>952</v>
      </c>
    </row>
    <row r="5" spans="2:5" ht="15">
      <c r="B5" s="146">
        <v>42613</v>
      </c>
      <c r="C5" s="147">
        <v>340505880</v>
      </c>
      <c r="D5" s="148"/>
      <c r="E5" s="149" t="s">
        <v>952</v>
      </c>
    </row>
    <row r="6" spans="2:5" ht="15">
      <c r="B6" s="146">
        <v>42620</v>
      </c>
      <c r="C6" s="147">
        <v>233505368</v>
      </c>
      <c r="D6" s="148"/>
      <c r="E6" s="149" t="s">
        <v>838</v>
      </c>
    </row>
    <row r="7" spans="2:5" ht="15">
      <c r="B7" s="146">
        <v>42627</v>
      </c>
      <c r="C7" s="147">
        <v>205716266</v>
      </c>
      <c r="D7" s="148"/>
      <c r="E7" s="149" t="s">
        <v>838</v>
      </c>
    </row>
    <row r="8" spans="2:5" ht="15">
      <c r="B8" s="146">
        <v>42634</v>
      </c>
      <c r="C8" s="147">
        <v>303921614</v>
      </c>
      <c r="D8" s="148"/>
      <c r="E8" s="26" t="s">
        <v>805</v>
      </c>
    </row>
    <row r="9" spans="2:5" ht="15">
      <c r="B9" s="146">
        <v>42641</v>
      </c>
      <c r="C9" s="147">
        <v>289401977</v>
      </c>
      <c r="D9" s="148"/>
      <c r="E9" s="26" t="s">
        <v>805</v>
      </c>
    </row>
    <row r="10" spans="2:5" ht="15">
      <c r="B10" s="146">
        <v>42648</v>
      </c>
      <c r="C10" s="147">
        <v>281812898</v>
      </c>
      <c r="D10" s="148"/>
      <c r="E10" s="26" t="s">
        <v>805</v>
      </c>
    </row>
    <row r="11" spans="2:5" ht="15">
      <c r="B11" s="146">
        <v>42655</v>
      </c>
      <c r="C11" s="147">
        <v>268344185</v>
      </c>
      <c r="D11" s="148"/>
      <c r="E11" s="24" t="s">
        <v>820</v>
      </c>
    </row>
    <row r="12" spans="2:5" ht="15">
      <c r="B12" s="146">
        <v>42662</v>
      </c>
      <c r="C12" s="147">
        <v>341255627</v>
      </c>
      <c r="D12" s="148"/>
      <c r="E12" s="24" t="s">
        <v>797</v>
      </c>
    </row>
    <row r="13" spans="2:5" ht="15">
      <c r="B13" s="146">
        <v>42669</v>
      </c>
      <c r="C13" s="147">
        <v>287113974</v>
      </c>
      <c r="D13" s="148"/>
      <c r="E13" s="24" t="s">
        <v>797</v>
      </c>
    </row>
    <row r="14" spans="2:5" ht="15">
      <c r="B14" s="146">
        <v>42676</v>
      </c>
      <c r="C14" s="147">
        <v>377795080</v>
      </c>
      <c r="D14" s="148"/>
      <c r="E14" s="24" t="s">
        <v>812</v>
      </c>
    </row>
    <row r="15" spans="2:5" ht="15">
      <c r="B15" s="146">
        <v>42683</v>
      </c>
      <c r="C15" s="150">
        <v>404525798</v>
      </c>
      <c r="D15" s="148"/>
      <c r="E15" s="25" t="s">
        <v>796</v>
      </c>
    </row>
    <row r="16" spans="2:5" ht="15">
      <c r="B16" s="146">
        <v>42690</v>
      </c>
      <c r="C16" s="150">
        <v>343945584</v>
      </c>
      <c r="D16" s="148"/>
      <c r="E16" s="25" t="s">
        <v>796</v>
      </c>
    </row>
    <row r="17" spans="2:5" ht="15">
      <c r="B17" s="146">
        <v>42697</v>
      </c>
      <c r="C17" s="150">
        <v>406502995</v>
      </c>
      <c r="D17" s="148"/>
      <c r="E17" s="25" t="s">
        <v>794</v>
      </c>
    </row>
    <row r="18" spans="2:5" ht="15">
      <c r="B18" s="146">
        <v>42704</v>
      </c>
      <c r="C18" s="151">
        <v>265804484</v>
      </c>
      <c r="D18" s="152"/>
      <c r="E18" s="25" t="s">
        <v>794</v>
      </c>
    </row>
    <row r="19" spans="2:5" ht="15">
      <c r="B19" s="146">
        <v>42711</v>
      </c>
      <c r="C19" s="151">
        <v>269446293</v>
      </c>
      <c r="D19" s="152"/>
      <c r="E19" s="25" t="s">
        <v>794</v>
      </c>
    </row>
    <row r="20" spans="2:5" ht="15">
      <c r="B20" s="146">
        <v>42718</v>
      </c>
      <c r="C20" s="151">
        <v>280818651</v>
      </c>
      <c r="D20" s="152"/>
      <c r="E20" s="26" t="s">
        <v>807</v>
      </c>
    </row>
    <row r="21" spans="2:5" ht="15">
      <c r="B21" s="146">
        <v>42725</v>
      </c>
      <c r="C21" s="151">
        <v>527936622</v>
      </c>
      <c r="D21" s="152"/>
      <c r="E21" s="26" t="s">
        <v>768</v>
      </c>
    </row>
    <row r="22" spans="2:5" ht="15">
      <c r="B22" s="146">
        <v>42732</v>
      </c>
      <c r="C22" s="151">
        <v>672379097</v>
      </c>
      <c r="D22" s="152"/>
      <c r="E22" s="26" t="s">
        <v>768</v>
      </c>
    </row>
    <row r="23" spans="2:5" ht="15">
      <c r="B23" s="146">
        <v>42739</v>
      </c>
      <c r="C23" s="151">
        <v>647684890</v>
      </c>
      <c r="D23" s="152"/>
      <c r="E23" s="26" t="s">
        <v>768</v>
      </c>
    </row>
    <row r="24" spans="2:5" ht="15">
      <c r="B24" s="146">
        <v>42746</v>
      </c>
      <c r="C24" s="151">
        <v>448376673</v>
      </c>
      <c r="D24" s="152"/>
      <c r="E24" s="26" t="s">
        <v>799</v>
      </c>
    </row>
    <row r="25" spans="2:5" ht="15">
      <c r="B25" s="146">
        <v>42753</v>
      </c>
      <c r="C25" s="151">
        <v>383391010</v>
      </c>
      <c r="D25" s="152"/>
      <c r="E25" s="152" t="s">
        <v>803</v>
      </c>
    </row>
    <row r="26" spans="2:5" ht="15">
      <c r="B26" s="146">
        <v>42760</v>
      </c>
      <c r="C26" s="151">
        <v>388461541</v>
      </c>
      <c r="D26" s="152"/>
      <c r="E26" s="152" t="s">
        <v>814</v>
      </c>
    </row>
    <row r="27" spans="2:5" ht="15">
      <c r="B27" s="146">
        <v>42767</v>
      </c>
      <c r="C27" s="151">
        <v>354620133</v>
      </c>
      <c r="D27" s="152"/>
      <c r="E27" s="152" t="s">
        <v>814</v>
      </c>
    </row>
    <row r="28" spans="2:5" ht="15">
      <c r="B28" s="146">
        <v>42774</v>
      </c>
      <c r="C28" s="151">
        <v>326531838</v>
      </c>
      <c r="D28" s="152"/>
      <c r="E28" s="152" t="s">
        <v>836</v>
      </c>
    </row>
    <row r="29" spans="2:5" ht="15">
      <c r="B29" s="146">
        <v>42781</v>
      </c>
      <c r="C29" s="151">
        <v>469411739</v>
      </c>
      <c r="D29" s="152"/>
      <c r="E29" s="152" t="s">
        <v>749</v>
      </c>
    </row>
    <row r="30" spans="2:5" ht="15">
      <c r="B30" s="146">
        <v>42788</v>
      </c>
      <c r="C30" s="151">
        <v>336428793</v>
      </c>
      <c r="D30" s="152"/>
      <c r="E30" s="152" t="s">
        <v>749</v>
      </c>
    </row>
    <row r="31" spans="2:5" ht="15">
      <c r="B31" s="146">
        <v>42795</v>
      </c>
      <c r="C31" s="151">
        <v>283465660</v>
      </c>
      <c r="D31" s="152"/>
      <c r="E31" s="152" t="s">
        <v>731</v>
      </c>
    </row>
    <row r="32" spans="2:5" ht="15">
      <c r="B32" s="146">
        <v>42802</v>
      </c>
      <c r="C32" s="151">
        <v>323024047</v>
      </c>
      <c r="D32" s="152"/>
      <c r="E32" s="152" t="s">
        <v>726</v>
      </c>
    </row>
    <row r="33" spans="2:5" ht="15">
      <c r="B33" s="146">
        <v>42809</v>
      </c>
      <c r="C33" s="151">
        <v>393781734</v>
      </c>
      <c r="D33" s="152"/>
      <c r="E33" s="152" t="s">
        <v>953</v>
      </c>
    </row>
    <row r="34" spans="2:5" ht="15">
      <c r="B34" s="146">
        <v>42816</v>
      </c>
      <c r="C34" s="151">
        <v>337206298</v>
      </c>
      <c r="D34" s="152"/>
      <c r="E34" s="152" t="s">
        <v>711</v>
      </c>
    </row>
    <row r="35" spans="2:5" ht="15">
      <c r="B35" s="146">
        <v>42823</v>
      </c>
      <c r="C35" s="151">
        <v>395685357</v>
      </c>
      <c r="D35" s="152"/>
      <c r="E35" s="152" t="s">
        <v>703</v>
      </c>
    </row>
    <row r="36" spans="2:5" ht="15">
      <c r="B36" s="146">
        <v>42830</v>
      </c>
      <c r="C36" s="151">
        <v>306898579</v>
      </c>
      <c r="D36" s="152"/>
      <c r="E36" s="152" t="s">
        <v>703</v>
      </c>
    </row>
    <row r="37" spans="2:5" ht="15">
      <c r="B37" s="146">
        <v>42837</v>
      </c>
      <c r="C37" s="151">
        <v>321159449</v>
      </c>
      <c r="D37" s="152"/>
      <c r="E37" s="152" t="s">
        <v>703</v>
      </c>
    </row>
    <row r="38" spans="2:5" ht="15">
      <c r="B38" s="146">
        <v>42844</v>
      </c>
      <c r="C38" s="151">
        <v>662155640</v>
      </c>
      <c r="D38" s="152"/>
      <c r="E38" s="152" t="s">
        <v>683</v>
      </c>
    </row>
    <row r="39" spans="2:5" ht="15">
      <c r="B39" s="146">
        <v>42851</v>
      </c>
      <c r="C39" s="151">
        <v>364027699</v>
      </c>
      <c r="D39" s="152"/>
      <c r="E39" s="152" t="s">
        <v>683</v>
      </c>
    </row>
    <row r="40" spans="2:5" ht="15">
      <c r="B40" s="146">
        <v>42858</v>
      </c>
      <c r="C40" s="151">
        <v>309718749</v>
      </c>
      <c r="D40" s="152"/>
      <c r="E40" s="152" t="s">
        <v>683</v>
      </c>
    </row>
    <row r="41" spans="2:5" ht="15">
      <c r="B41" s="146">
        <v>42865</v>
      </c>
      <c r="C41" s="151">
        <v>345536304</v>
      </c>
      <c r="D41" s="152"/>
      <c r="E41" s="152" t="s">
        <v>661</v>
      </c>
    </row>
    <row r="42" spans="2:5" ht="15">
      <c r="B42" s="146">
        <v>42872</v>
      </c>
      <c r="C42" s="151">
        <v>284755275</v>
      </c>
      <c r="D42" s="152"/>
      <c r="E42" s="152" t="s">
        <v>661</v>
      </c>
    </row>
    <row r="43" spans="2:5" ht="15">
      <c r="B43" s="146">
        <v>42879</v>
      </c>
      <c r="C43" s="151">
        <v>295200745</v>
      </c>
      <c r="D43" s="152"/>
      <c r="E43" s="152" t="s">
        <v>650</v>
      </c>
    </row>
    <row r="44" spans="2:5" ht="15">
      <c r="B44" s="146">
        <v>42886</v>
      </c>
      <c r="C44" s="151">
        <v>335441078</v>
      </c>
      <c r="D44" s="152"/>
      <c r="E44" s="152" t="s">
        <v>646</v>
      </c>
    </row>
    <row r="45" spans="2:5" ht="15">
      <c r="B45" s="146">
        <v>42893</v>
      </c>
      <c r="C45" s="151">
        <v>313079465</v>
      </c>
      <c r="D45" s="152"/>
      <c r="E45" s="152" t="s">
        <v>646</v>
      </c>
    </row>
    <row r="46" spans="2:5" ht="15">
      <c r="B46" s="146">
        <v>42900</v>
      </c>
      <c r="C46" s="151">
        <v>290545594</v>
      </c>
      <c r="D46" s="152"/>
      <c r="E46" s="152" t="s">
        <v>631</v>
      </c>
    </row>
    <row r="47" spans="2:5" ht="15">
      <c r="B47" s="146">
        <v>42907</v>
      </c>
      <c r="C47" s="151">
        <v>356804719</v>
      </c>
      <c r="D47" s="152"/>
      <c r="E47" s="152" t="s">
        <v>625</v>
      </c>
    </row>
    <row r="48" spans="2:5" ht="15">
      <c r="B48" s="146">
        <v>42914</v>
      </c>
      <c r="C48" s="151">
        <v>315660451</v>
      </c>
      <c r="D48" s="152"/>
      <c r="E48" s="152" t="s">
        <v>954</v>
      </c>
    </row>
    <row r="49" spans="2:5" ht="15">
      <c r="B49" s="146">
        <v>42921</v>
      </c>
      <c r="C49" s="151">
        <v>491105169</v>
      </c>
      <c r="D49" s="152"/>
      <c r="E49" s="20" t="s">
        <v>615</v>
      </c>
    </row>
    <row r="50" spans="2:5" ht="15">
      <c r="B50" s="146">
        <v>42928</v>
      </c>
      <c r="C50" s="151">
        <v>425497193</v>
      </c>
      <c r="D50" s="152"/>
      <c r="E50" s="20" t="s">
        <v>615</v>
      </c>
    </row>
    <row r="51" spans="2:5" ht="15">
      <c r="B51" s="146">
        <v>42935</v>
      </c>
      <c r="C51" s="151">
        <v>481221501</v>
      </c>
      <c r="D51" s="152"/>
      <c r="E51" s="152" t="s">
        <v>608</v>
      </c>
    </row>
    <row r="52" spans="2:5" ht="15">
      <c r="B52" s="146">
        <v>42942</v>
      </c>
      <c r="C52" s="151">
        <v>458111172</v>
      </c>
      <c r="D52" s="152"/>
      <c r="E52" s="152" t="s">
        <v>605</v>
      </c>
    </row>
    <row r="53" spans="2:5" ht="15">
      <c r="B53" s="146">
        <v>42949</v>
      </c>
      <c r="C53" s="151">
        <v>321363775</v>
      </c>
      <c r="D53" s="152"/>
      <c r="E53" s="152" t="s">
        <v>605</v>
      </c>
    </row>
    <row r="54" spans="2:5" ht="15">
      <c r="B54" s="146">
        <v>42956</v>
      </c>
      <c r="C54" s="151">
        <v>393578747</v>
      </c>
      <c r="D54" s="152"/>
      <c r="E54" s="152" t="s">
        <v>591</v>
      </c>
    </row>
    <row r="55" spans="2:5" ht="15">
      <c r="B55" s="146">
        <v>42963</v>
      </c>
      <c r="C55" s="151">
        <v>464829698</v>
      </c>
      <c r="D55" s="152"/>
      <c r="E55" s="152" t="s">
        <v>587</v>
      </c>
    </row>
    <row r="56" spans="2:5" ht="15">
      <c r="B56" s="146">
        <v>42970</v>
      </c>
      <c r="C56" s="151">
        <v>449523761</v>
      </c>
      <c r="D56" s="152"/>
      <c r="E56" s="152" t="s">
        <v>955</v>
      </c>
    </row>
    <row r="57" spans="2:5" ht="15">
      <c r="B57" s="146">
        <v>42977</v>
      </c>
      <c r="C57" s="151">
        <v>326888184</v>
      </c>
      <c r="D57" s="152"/>
      <c r="E57" s="152" t="s">
        <v>564</v>
      </c>
    </row>
    <row r="58" spans="2:5" ht="15">
      <c r="B58" s="146">
        <v>42984</v>
      </c>
      <c r="C58" s="151">
        <v>279936040</v>
      </c>
      <c r="D58" s="152"/>
      <c r="E58" s="152" t="s">
        <v>561</v>
      </c>
    </row>
    <row r="59" spans="2:5" ht="15">
      <c r="B59" s="153">
        <v>42991</v>
      </c>
      <c r="C59" s="151">
        <v>346406893</v>
      </c>
      <c r="D59" s="154"/>
      <c r="E59" s="154" t="s">
        <v>956</v>
      </c>
    </row>
    <row r="60" spans="2:5" ht="15">
      <c r="B60" s="146">
        <v>42998</v>
      </c>
      <c r="C60" s="151">
        <v>326293940</v>
      </c>
      <c r="D60" s="154"/>
      <c r="E60" s="154" t="s">
        <v>956</v>
      </c>
    </row>
    <row r="61" spans="2:5" ht="15">
      <c r="B61" s="146">
        <v>43005</v>
      </c>
      <c r="C61" s="151">
        <v>325680771</v>
      </c>
      <c r="D61" s="154"/>
      <c r="E61" s="154" t="s">
        <v>531</v>
      </c>
    </row>
    <row r="62" spans="2:5" ht="15">
      <c r="B62" s="146">
        <v>43012</v>
      </c>
      <c r="C62" s="151">
        <v>240473386</v>
      </c>
      <c r="D62" s="154"/>
      <c r="E62" s="154" t="s">
        <v>531</v>
      </c>
    </row>
    <row r="63" spans="2:5" ht="15">
      <c r="B63" s="146">
        <v>43019</v>
      </c>
      <c r="C63" s="151">
        <v>265986575</v>
      </c>
      <c r="D63" s="154"/>
      <c r="E63" s="154" t="s">
        <v>513</v>
      </c>
    </row>
    <row r="64" spans="2:5" ht="15">
      <c r="B64" s="146">
        <v>43026</v>
      </c>
      <c r="C64" s="151">
        <v>239179979</v>
      </c>
      <c r="D64" s="154"/>
      <c r="E64" s="154" t="s">
        <v>507</v>
      </c>
    </row>
    <row r="65" spans="2:5" ht="15">
      <c r="B65" s="146">
        <v>43033</v>
      </c>
      <c r="C65" s="151">
        <v>355020814</v>
      </c>
      <c r="D65" s="154"/>
      <c r="E65" s="154" t="s">
        <v>501</v>
      </c>
    </row>
    <row r="66" spans="2:5" ht="15">
      <c r="B66" s="146">
        <v>43040</v>
      </c>
      <c r="C66" s="151">
        <v>308968596</v>
      </c>
      <c r="D66" s="154"/>
      <c r="E66" s="154" t="s">
        <v>489</v>
      </c>
    </row>
    <row r="67" spans="2:5" ht="15">
      <c r="B67" s="146">
        <v>43047</v>
      </c>
      <c r="C67" s="151">
        <v>507897538</v>
      </c>
      <c r="D67" s="154"/>
      <c r="E67" s="154" t="s">
        <v>483</v>
      </c>
    </row>
    <row r="68" spans="2:5" ht="15">
      <c r="B68" s="146">
        <v>43054</v>
      </c>
      <c r="C68" s="151">
        <v>425996690</v>
      </c>
      <c r="D68" s="154"/>
      <c r="E68" s="154" t="s">
        <v>483</v>
      </c>
    </row>
    <row r="69" spans="2:5" ht="15">
      <c r="B69" s="146">
        <v>43061</v>
      </c>
      <c r="C69" s="151">
        <v>446100593</v>
      </c>
      <c r="D69" s="154"/>
      <c r="E69" s="154" t="s">
        <v>467</v>
      </c>
    </row>
    <row r="70" spans="2:5" ht="15">
      <c r="B70" s="146">
        <v>43068</v>
      </c>
      <c r="C70" s="151">
        <v>396557747</v>
      </c>
      <c r="D70" s="154"/>
      <c r="E70" s="154" t="s">
        <v>462</v>
      </c>
    </row>
    <row r="71" spans="2:5" ht="15">
      <c r="B71" s="146">
        <v>43075</v>
      </c>
      <c r="C71" s="151">
        <v>303441291</v>
      </c>
      <c r="D71" s="154"/>
      <c r="E71" s="154" t="s">
        <v>462</v>
      </c>
    </row>
    <row r="72" spans="2:5" ht="15">
      <c r="B72" s="146">
        <v>43082</v>
      </c>
      <c r="C72" s="151">
        <v>295098469</v>
      </c>
      <c r="D72" s="154"/>
      <c r="E72" s="154" t="s">
        <v>447</v>
      </c>
    </row>
    <row r="73" spans="2:5" ht="15">
      <c r="B73" s="146">
        <v>43089</v>
      </c>
      <c r="C73" s="151">
        <v>756050265</v>
      </c>
      <c r="D73" s="154"/>
      <c r="E73" s="154" t="s">
        <v>441</v>
      </c>
    </row>
    <row r="74" spans="2:5" ht="15">
      <c r="B74" s="146">
        <v>43096</v>
      </c>
      <c r="C74" s="151">
        <v>657174147</v>
      </c>
      <c r="D74" s="154"/>
      <c r="E74" s="154" t="s">
        <v>441</v>
      </c>
    </row>
    <row r="75" spans="2:5" ht="15" customHeight="1">
      <c r="B75" s="146">
        <v>43103</v>
      </c>
      <c r="C75" s="151">
        <v>771209075</v>
      </c>
      <c r="D75" s="154"/>
      <c r="E75" s="154" t="s">
        <v>441</v>
      </c>
    </row>
    <row r="76" spans="2:5" ht="15">
      <c r="B76" s="146">
        <v>43110</v>
      </c>
      <c r="C76" s="151">
        <v>436275752</v>
      </c>
      <c r="D76" s="154"/>
      <c r="E76" s="154" t="s">
        <v>957</v>
      </c>
    </row>
    <row r="77" spans="2:5" ht="15">
      <c r="B77" s="146">
        <v>43117</v>
      </c>
      <c r="C77" s="151">
        <v>386301671</v>
      </c>
      <c r="D77" s="154"/>
      <c r="E77" s="154" t="s">
        <v>957</v>
      </c>
    </row>
    <row r="78" spans="2:5" ht="15">
      <c r="B78" s="146">
        <v>43124</v>
      </c>
      <c r="C78" s="151">
        <v>336447305</v>
      </c>
      <c r="D78" s="154"/>
      <c r="E78" s="154" t="s">
        <v>395</v>
      </c>
    </row>
    <row r="79" spans="2:5" ht="15">
      <c r="B79" s="146">
        <v>43131</v>
      </c>
      <c r="C79" s="151">
        <v>339835532</v>
      </c>
      <c r="D79" s="154"/>
      <c r="E79" s="154" t="s">
        <v>391</v>
      </c>
    </row>
    <row r="80" spans="2:5" ht="15">
      <c r="B80" s="146">
        <v>43132</v>
      </c>
      <c r="C80" s="151">
        <v>308058508</v>
      </c>
      <c r="D80" s="154"/>
      <c r="E80" s="154" t="s">
        <v>391</v>
      </c>
    </row>
    <row r="81" spans="2:5" ht="15">
      <c r="B81" s="146">
        <v>43139</v>
      </c>
      <c r="C81" s="151">
        <v>421660121</v>
      </c>
      <c r="D81" s="154"/>
      <c r="E81" s="154" t="s">
        <v>380</v>
      </c>
    </row>
    <row r="82" spans="2:5" ht="15">
      <c r="B82" s="146">
        <v>43146</v>
      </c>
      <c r="C82" s="155">
        <v>559419651</v>
      </c>
      <c r="D82" s="154"/>
      <c r="E82" s="154" t="s">
        <v>377</v>
      </c>
    </row>
    <row r="83" spans="2:5" ht="15">
      <c r="B83" s="146">
        <v>43153</v>
      </c>
      <c r="C83" s="155">
        <v>420634874</v>
      </c>
      <c r="D83" s="154"/>
      <c r="E83" s="154" t="s">
        <v>377</v>
      </c>
    </row>
    <row r="84" spans="2:5" ht="15">
      <c r="B84" s="146">
        <v>43160</v>
      </c>
      <c r="C84" s="155">
        <v>357088250</v>
      </c>
      <c r="D84" s="154"/>
      <c r="E84" s="154" t="s">
        <v>377</v>
      </c>
    </row>
    <row r="85" spans="2:5" ht="15">
      <c r="B85" s="146">
        <v>43167</v>
      </c>
      <c r="C85" s="151">
        <v>256002054</v>
      </c>
      <c r="D85" s="154"/>
      <c r="E85" s="154" t="s">
        <v>358</v>
      </c>
    </row>
    <row r="86" spans="2:5" ht="15">
      <c r="B86" s="146">
        <v>43174</v>
      </c>
      <c r="C86" s="151">
        <v>566370635</v>
      </c>
      <c r="D86" s="154"/>
      <c r="E86" s="154" t="s">
        <v>252</v>
      </c>
    </row>
    <row r="87" spans="2:5" ht="15">
      <c r="B87" s="146">
        <v>43181</v>
      </c>
      <c r="C87" s="151">
        <v>306451601</v>
      </c>
      <c r="D87" s="154"/>
      <c r="E87" s="154" t="s">
        <v>338</v>
      </c>
    </row>
    <row r="88" spans="2:5" ht="15">
      <c r="B88" s="146">
        <v>43188</v>
      </c>
      <c r="C88" s="151">
        <v>512384643</v>
      </c>
      <c r="D88" s="154"/>
      <c r="E88" s="154" t="s">
        <v>321</v>
      </c>
    </row>
    <row r="89" spans="2:5" ht="15">
      <c r="B89" s="146">
        <v>43195</v>
      </c>
      <c r="C89" s="151">
        <v>267692457</v>
      </c>
      <c r="D89" s="154"/>
      <c r="E89" s="154" t="s">
        <v>318</v>
      </c>
    </row>
    <row r="90" spans="2:5" ht="15">
      <c r="B90" s="146">
        <v>43202</v>
      </c>
      <c r="C90" s="151">
        <v>191071252</v>
      </c>
      <c r="D90" s="154"/>
      <c r="E90" s="154" t="s">
        <v>315</v>
      </c>
    </row>
    <row r="91" spans="2:5" ht="15">
      <c r="B91" s="146">
        <v>43209</v>
      </c>
      <c r="C91" s="151">
        <v>152160473</v>
      </c>
      <c r="D91" s="154"/>
      <c r="E91" s="154" t="s">
        <v>315</v>
      </c>
    </row>
    <row r="92" spans="2:5" ht="15">
      <c r="B92" s="146">
        <v>43216</v>
      </c>
      <c r="C92" s="151">
        <v>627324721</v>
      </c>
      <c r="D92" s="154"/>
      <c r="E92" s="154" t="s">
        <v>248</v>
      </c>
    </row>
    <row r="93" spans="2:5" ht="15">
      <c r="B93" s="146">
        <v>43223</v>
      </c>
      <c r="C93" s="151">
        <v>338817321</v>
      </c>
      <c r="D93" s="154"/>
      <c r="E93" s="154" t="s">
        <v>248</v>
      </c>
    </row>
    <row r="94" spans="2:5" ht="15">
      <c r="B94" s="146">
        <v>43230</v>
      </c>
      <c r="C94" s="151">
        <v>284685786</v>
      </c>
      <c r="D94" s="154"/>
      <c r="E94" s="154" t="s">
        <v>248</v>
      </c>
    </row>
    <row r="95" spans="2:5" ht="15">
      <c r="B95" s="146">
        <v>43237</v>
      </c>
      <c r="C95" s="151">
        <v>515394196</v>
      </c>
      <c r="D95" s="154"/>
      <c r="E95" s="154" t="s">
        <v>243</v>
      </c>
    </row>
    <row r="96" spans="2:5" ht="15">
      <c r="B96" s="146">
        <v>43244</v>
      </c>
      <c r="C96" s="151">
        <v>391474999</v>
      </c>
      <c r="D96" s="154"/>
      <c r="E96" s="154" t="s">
        <v>241</v>
      </c>
    </row>
    <row r="97" spans="2:5" ht="15">
      <c r="B97" s="146">
        <v>43251</v>
      </c>
      <c r="C97" s="151">
        <v>310207387</v>
      </c>
      <c r="D97" s="154"/>
      <c r="E97" s="154" t="s">
        <v>241</v>
      </c>
    </row>
    <row r="98" spans="2:5" ht="15">
      <c r="B98" s="146">
        <v>43258</v>
      </c>
      <c r="C98" s="151">
        <v>476583385</v>
      </c>
      <c r="D98" s="154"/>
      <c r="E98" s="154" t="s">
        <v>225</v>
      </c>
    </row>
    <row r="99" spans="2:5" ht="15">
      <c r="B99" s="146">
        <v>43265</v>
      </c>
      <c r="C99" s="151">
        <v>398204863</v>
      </c>
      <c r="D99" s="154"/>
      <c r="E99" s="154" t="s">
        <v>225</v>
      </c>
    </row>
    <row r="100" spans="2:5" ht="15">
      <c r="B100" s="146">
        <v>43272</v>
      </c>
      <c r="C100" s="151">
        <v>429895538</v>
      </c>
      <c r="D100" s="154"/>
      <c r="E100" s="154" t="s">
        <v>225</v>
      </c>
    </row>
    <row r="101" spans="2:5" ht="15">
      <c r="B101" s="146">
        <v>43279</v>
      </c>
      <c r="C101" s="151">
        <v>319869520</v>
      </c>
      <c r="D101" s="154"/>
      <c r="E101" s="154" t="s">
        <v>225</v>
      </c>
    </row>
    <row r="102" spans="2:5" ht="15">
      <c r="B102" s="146">
        <v>43286</v>
      </c>
      <c r="C102" s="151">
        <v>445569428</v>
      </c>
      <c r="D102" s="154"/>
      <c r="E102" s="154" t="s">
        <v>168</v>
      </c>
    </row>
    <row r="103" spans="2:5" ht="15">
      <c r="B103" s="146">
        <v>43293</v>
      </c>
      <c r="C103" s="151">
        <v>476403814</v>
      </c>
      <c r="D103" s="154"/>
      <c r="E103" s="154" t="s">
        <v>74</v>
      </c>
    </row>
    <row r="104" spans="2:5" ht="15">
      <c r="B104" s="146">
        <v>43300</v>
      </c>
      <c r="C104" s="151">
        <v>586985402</v>
      </c>
      <c r="D104" s="154"/>
      <c r="E104" s="154" t="s">
        <v>151</v>
      </c>
    </row>
    <row r="105" spans="2:5" ht="15">
      <c r="B105" s="146">
        <v>43307</v>
      </c>
      <c r="C105" s="151">
        <v>569695891</v>
      </c>
      <c r="D105" s="154"/>
      <c r="E105" s="154" t="s">
        <v>151</v>
      </c>
    </row>
    <row r="106" spans="2:5" ht="15">
      <c r="B106" s="146">
        <v>43314</v>
      </c>
      <c r="C106" s="151">
        <v>502008115</v>
      </c>
      <c r="D106" s="154"/>
      <c r="E106" s="154" t="s">
        <v>153</v>
      </c>
    </row>
    <row r="107" spans="2:5" ht="15">
      <c r="B107" s="146">
        <v>43321</v>
      </c>
      <c r="C107" s="151">
        <v>496159807</v>
      </c>
      <c r="D107" s="154"/>
      <c r="E107" s="154" t="s">
        <v>156</v>
      </c>
    </row>
    <row r="108" spans="2:5" ht="15">
      <c r="B108" s="146">
        <v>43328</v>
      </c>
      <c r="C108" s="151">
        <v>417766600</v>
      </c>
      <c r="D108" s="154"/>
      <c r="E108" s="154" t="s">
        <v>156</v>
      </c>
    </row>
    <row r="109" spans="2:5" ht="15">
      <c r="B109" s="146">
        <v>43335</v>
      </c>
      <c r="C109" s="151">
        <v>443188884</v>
      </c>
      <c r="D109" s="154"/>
      <c r="E109" s="154" t="s">
        <v>133</v>
      </c>
    </row>
    <row r="110" spans="2:5" ht="15">
      <c r="B110" s="146">
        <v>43342</v>
      </c>
      <c r="C110" s="151">
        <v>273565018</v>
      </c>
      <c r="D110" s="154"/>
      <c r="E110" s="154" t="s">
        <v>133</v>
      </c>
    </row>
    <row r="111" spans="2:5" ht="15">
      <c r="B111" s="146">
        <v>43349</v>
      </c>
      <c r="C111" s="151">
        <v>313930166</v>
      </c>
      <c r="D111" s="154"/>
      <c r="E111" s="154" t="s">
        <v>137</v>
      </c>
    </row>
    <row r="112" spans="2:5" ht="15">
      <c r="B112" s="146">
        <v>43356</v>
      </c>
      <c r="C112" s="151">
        <v>322235268</v>
      </c>
      <c r="D112" s="154"/>
      <c r="E112" s="154" t="s">
        <v>149</v>
      </c>
    </row>
    <row r="113" spans="2:5" ht="15">
      <c r="B113" s="146">
        <v>43363</v>
      </c>
      <c r="C113" s="151">
        <v>327876488</v>
      </c>
      <c r="D113" s="154"/>
      <c r="E113" s="154" t="s">
        <v>59</v>
      </c>
    </row>
    <row r="114" spans="2:5" ht="15">
      <c r="B114" s="146">
        <v>43370</v>
      </c>
      <c r="C114" s="151">
        <v>297086389</v>
      </c>
      <c r="D114" s="154"/>
      <c r="E114" s="154" t="s">
        <v>59</v>
      </c>
    </row>
    <row r="115" spans="2:5" ht="15">
      <c r="B115" s="146">
        <v>43377</v>
      </c>
      <c r="C115" s="151">
        <v>426142451</v>
      </c>
      <c r="D115" s="154"/>
      <c r="E115" s="154" t="s">
        <v>52</v>
      </c>
    </row>
    <row r="116" spans="2:5" ht="15">
      <c r="B116" s="146">
        <v>43384</v>
      </c>
      <c r="C116" s="151">
        <v>304936286</v>
      </c>
      <c r="D116" s="154"/>
      <c r="E116" s="154" t="s">
        <v>52</v>
      </c>
    </row>
    <row r="117" spans="2:5" ht="15">
      <c r="B117" s="146">
        <v>43391</v>
      </c>
      <c r="C117" s="151">
        <v>459833828</v>
      </c>
      <c r="D117" s="154"/>
      <c r="E117" s="154" t="s">
        <v>52</v>
      </c>
    </row>
    <row r="118" spans="2:5" ht="15">
      <c r="B118" s="146">
        <v>43398</v>
      </c>
      <c r="C118" s="151">
        <v>344853003</v>
      </c>
      <c r="D118" s="154"/>
      <c r="E118" s="154" t="s">
        <v>71</v>
      </c>
    </row>
    <row r="119" spans="2:5" ht="15">
      <c r="B119" s="146">
        <v>43405</v>
      </c>
      <c r="C119" s="151">
        <v>490944384</v>
      </c>
      <c r="D119" s="154"/>
      <c r="E119" s="154" t="s">
        <v>19</v>
      </c>
    </row>
    <row r="120" spans="2:5" ht="15">
      <c r="B120" s="146">
        <v>43412</v>
      </c>
      <c r="C120" s="151">
        <v>353312537</v>
      </c>
      <c r="D120" s="154"/>
      <c r="E120" s="154" t="s">
        <v>19</v>
      </c>
    </row>
    <row r="121" spans="2:5" ht="15">
      <c r="B121" s="146">
        <v>43419</v>
      </c>
      <c r="C121" s="151">
        <v>463245439</v>
      </c>
      <c r="D121" s="154"/>
      <c r="E121" s="154" t="s">
        <v>22</v>
      </c>
    </row>
    <row r="122" spans="2:5" ht="15">
      <c r="B122" s="146">
        <v>43426</v>
      </c>
      <c r="C122" s="151">
        <v>352516990</v>
      </c>
      <c r="D122" s="154"/>
      <c r="E122" s="154" t="s">
        <v>22</v>
      </c>
    </row>
    <row r="123" spans="2:5" ht="15">
      <c r="B123" s="146">
        <v>43433</v>
      </c>
      <c r="C123" s="151">
        <v>273968322</v>
      </c>
      <c r="D123" s="154"/>
      <c r="E123" s="154" t="s">
        <v>19</v>
      </c>
    </row>
    <row r="124" spans="2:5" ht="15">
      <c r="B124" s="146">
        <v>43440</v>
      </c>
      <c r="C124" s="151">
        <v>433324548</v>
      </c>
      <c r="D124" s="154"/>
      <c r="E124" s="154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22"/>
  <sheetViews>
    <sheetView workbookViewId="0" topLeftCell="A1">
      <pane ySplit="564" topLeftCell="A121" activePane="bottomLeft" state="split"/>
      <selection pane="topLeft" activeCell="A1" sqref="A1"/>
      <selection pane="bottomLeft" activeCell="C122" sqref="C122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18.7109375" style="155" customWidth="1"/>
    <col min="5" max="5" width="18.421875" style="155" customWidth="1"/>
    <col min="6" max="6" width="37.421875" style="0" customWidth="1"/>
    <col min="7" max="7" width="12.8515625" style="0" customWidth="1"/>
    <col min="8" max="9" width="23.7109375" style="156" customWidth="1"/>
    <col min="10" max="16384" width="10.421875" style="0" customWidth="1"/>
  </cols>
  <sheetData>
    <row r="1" spans="2:9" s="157" customFormat="1" ht="15">
      <c r="B1" s="158" t="s">
        <v>949</v>
      </c>
      <c r="C1" s="159" t="s">
        <v>950</v>
      </c>
      <c r="D1" s="160" t="s">
        <v>958</v>
      </c>
      <c r="E1" s="160" t="s">
        <v>959</v>
      </c>
      <c r="F1" s="158" t="s">
        <v>960</v>
      </c>
      <c r="G1" s="158" t="s">
        <v>949</v>
      </c>
      <c r="H1" s="161" t="s">
        <v>961</v>
      </c>
      <c r="I1" s="161" t="s">
        <v>962</v>
      </c>
    </row>
    <row r="2" spans="2:7" ht="15">
      <c r="B2" s="146">
        <v>42606</v>
      </c>
      <c r="C2" s="147">
        <v>430494880</v>
      </c>
      <c r="D2" s="162"/>
      <c r="E2" s="162"/>
      <c r="F2" s="152"/>
      <c r="G2" s="152"/>
    </row>
    <row r="3" spans="2:7" ht="15">
      <c r="B3" s="146">
        <v>42613</v>
      </c>
      <c r="C3" s="147">
        <v>340505880</v>
      </c>
      <c r="D3" s="162"/>
      <c r="E3" s="162"/>
      <c r="F3" s="152"/>
      <c r="G3" s="152"/>
    </row>
    <row r="4" spans="2:7" ht="15">
      <c r="B4" s="146">
        <v>42620</v>
      </c>
      <c r="C4" s="147">
        <v>233505368</v>
      </c>
      <c r="D4" s="162"/>
      <c r="E4" s="162"/>
      <c r="F4" s="152"/>
      <c r="G4" s="152"/>
    </row>
    <row r="5" spans="2:7" ht="15">
      <c r="B5" s="146">
        <v>42627</v>
      </c>
      <c r="C5" s="147">
        <v>205716266</v>
      </c>
      <c r="D5" s="162"/>
      <c r="E5" s="162"/>
      <c r="F5" s="152"/>
      <c r="G5" s="152"/>
    </row>
    <row r="6" spans="2:7" ht="15">
      <c r="B6" s="146">
        <v>42634</v>
      </c>
      <c r="C6" s="147">
        <v>303921614</v>
      </c>
      <c r="D6" s="162"/>
      <c r="E6" s="162"/>
      <c r="F6" s="152"/>
      <c r="G6" s="152"/>
    </row>
    <row r="7" spans="2:7" ht="15">
      <c r="B7" s="146">
        <v>42641</v>
      </c>
      <c r="C7" s="147">
        <v>289401977</v>
      </c>
      <c r="D7" s="162"/>
      <c r="E7" s="162"/>
      <c r="F7" s="152"/>
      <c r="G7" s="152"/>
    </row>
    <row r="8" spans="2:7" ht="15">
      <c r="B8" s="146">
        <v>42648</v>
      </c>
      <c r="C8" s="147">
        <v>281812898</v>
      </c>
      <c r="D8" s="162"/>
      <c r="E8" s="162"/>
      <c r="F8" s="152"/>
      <c r="G8" s="152"/>
    </row>
    <row r="9" spans="2:7" ht="15">
      <c r="B9" s="146">
        <v>42655</v>
      </c>
      <c r="C9" s="147">
        <v>268344185</v>
      </c>
      <c r="D9" s="162"/>
      <c r="E9" s="162"/>
      <c r="F9" s="152"/>
      <c r="G9" s="152"/>
    </row>
    <row r="10" spans="2:7" ht="15">
      <c r="B10" s="146">
        <v>42662</v>
      </c>
      <c r="C10" s="147">
        <v>341255627</v>
      </c>
      <c r="D10" s="162"/>
      <c r="E10" s="162"/>
      <c r="F10" s="152"/>
      <c r="G10" s="152"/>
    </row>
    <row r="11" spans="2:7" ht="15">
      <c r="B11" s="146">
        <v>42669</v>
      </c>
      <c r="C11" s="147">
        <v>287113974</v>
      </c>
      <c r="D11" s="162"/>
      <c r="E11" s="162"/>
      <c r="F11" s="152"/>
      <c r="G11" s="152"/>
    </row>
    <row r="12" spans="2:6" ht="15">
      <c r="B12" s="146">
        <v>42676</v>
      </c>
      <c r="C12" s="147">
        <v>377795080</v>
      </c>
      <c r="D12" s="162"/>
      <c r="E12" s="162"/>
      <c r="F12" s="152"/>
    </row>
    <row r="13" spans="2:9" ht="15">
      <c r="B13" s="146">
        <v>42683</v>
      </c>
      <c r="C13" s="150">
        <v>404525798</v>
      </c>
      <c r="D13" s="151">
        <v>355297938</v>
      </c>
      <c r="E13" s="151">
        <f aca="true" t="shared" si="0" ref="E13:E122">C13-D13</f>
        <v>49227860</v>
      </c>
      <c r="F13" s="152" t="s">
        <v>796</v>
      </c>
      <c r="G13" s="163">
        <f aca="true" t="shared" si="1" ref="G13:G122">B13</f>
        <v>42683</v>
      </c>
      <c r="H13" s="164">
        <f aca="true" t="shared" si="2" ref="H13:H122">D13/C13</f>
        <v>0.8783072421007868</v>
      </c>
      <c r="I13" s="164">
        <f aca="true" t="shared" si="3" ref="I13:I122">E13/C13</f>
        <v>0.12169275789921315</v>
      </c>
    </row>
    <row r="14" spans="2:9" ht="15">
      <c r="B14" s="146">
        <v>42690</v>
      </c>
      <c r="C14" s="150">
        <v>343945584</v>
      </c>
      <c r="D14" s="151">
        <v>272854914</v>
      </c>
      <c r="E14" s="151">
        <f t="shared" si="0"/>
        <v>71090670</v>
      </c>
      <c r="F14" s="152" t="s">
        <v>796</v>
      </c>
      <c r="G14" s="163">
        <f t="shared" si="1"/>
        <v>42690</v>
      </c>
      <c r="H14" s="164">
        <f t="shared" si="2"/>
        <v>0.7933083798511569</v>
      </c>
      <c r="I14" s="164">
        <f t="shared" si="3"/>
        <v>0.20669162014884307</v>
      </c>
    </row>
    <row r="15" spans="2:9" ht="15">
      <c r="B15" s="146">
        <v>42697</v>
      </c>
      <c r="C15" s="150">
        <v>406502995</v>
      </c>
      <c r="D15" s="151">
        <v>333317861</v>
      </c>
      <c r="E15" s="151">
        <f t="shared" si="0"/>
        <v>73185134</v>
      </c>
      <c r="F15" s="152" t="s">
        <v>794</v>
      </c>
      <c r="G15" s="163">
        <f t="shared" si="1"/>
        <v>42697</v>
      </c>
      <c r="H15" s="164">
        <f t="shared" si="2"/>
        <v>0.819964096451491</v>
      </c>
      <c r="I15" s="164">
        <f t="shared" si="3"/>
        <v>0.1800359035485089</v>
      </c>
    </row>
    <row r="16" spans="2:9" ht="15">
      <c r="B16" s="146">
        <v>42704</v>
      </c>
      <c r="C16" s="151">
        <v>265804484</v>
      </c>
      <c r="D16" s="151">
        <v>221267980</v>
      </c>
      <c r="E16" s="151">
        <f t="shared" si="0"/>
        <v>44536504</v>
      </c>
      <c r="F16" s="152" t="s">
        <v>794</v>
      </c>
      <c r="G16" s="163">
        <f t="shared" si="1"/>
        <v>42704</v>
      </c>
      <c r="H16" s="164">
        <f t="shared" si="2"/>
        <v>0.8324463781431166</v>
      </c>
      <c r="I16" s="164">
        <f t="shared" si="3"/>
        <v>0.16755362185688336</v>
      </c>
    </row>
    <row r="17" spans="2:9" ht="15">
      <c r="B17" s="146">
        <v>42711</v>
      </c>
      <c r="C17" s="151">
        <v>269446293</v>
      </c>
      <c r="D17" s="151">
        <v>224401587</v>
      </c>
      <c r="E17" s="151">
        <f t="shared" si="0"/>
        <v>45044706</v>
      </c>
      <c r="F17" s="152" t="s">
        <v>794</v>
      </c>
      <c r="G17" s="163">
        <f t="shared" si="1"/>
        <v>42711</v>
      </c>
      <c r="H17" s="164">
        <f t="shared" si="2"/>
        <v>0.8328249184708583</v>
      </c>
      <c r="I17" s="164">
        <f t="shared" si="3"/>
        <v>0.16717508152914168</v>
      </c>
    </row>
    <row r="18" spans="2:9" ht="15">
      <c r="B18" s="146">
        <v>42718</v>
      </c>
      <c r="C18" s="151">
        <v>280818651</v>
      </c>
      <c r="D18" s="151">
        <v>235897531</v>
      </c>
      <c r="E18" s="151">
        <f t="shared" si="0"/>
        <v>44921120</v>
      </c>
      <c r="F18" s="152" t="s">
        <v>807</v>
      </c>
      <c r="G18" s="163">
        <f t="shared" si="1"/>
        <v>42718</v>
      </c>
      <c r="H18" s="164">
        <f t="shared" si="2"/>
        <v>0.8400351264417975</v>
      </c>
      <c r="I18" s="164">
        <f t="shared" si="3"/>
        <v>0.15996487355820252</v>
      </c>
    </row>
    <row r="19" spans="2:9" ht="15">
      <c r="B19" s="146">
        <v>42725</v>
      </c>
      <c r="C19" s="151">
        <v>527936622</v>
      </c>
      <c r="D19" s="151">
        <v>376496915</v>
      </c>
      <c r="E19" s="151">
        <f t="shared" si="0"/>
        <v>151439707</v>
      </c>
      <c r="F19" s="152" t="s">
        <v>768</v>
      </c>
      <c r="G19" s="163">
        <f t="shared" si="1"/>
        <v>42725</v>
      </c>
      <c r="H19" s="164">
        <f t="shared" si="2"/>
        <v>0.7131479410799427</v>
      </c>
      <c r="I19" s="164">
        <f t="shared" si="3"/>
        <v>0.2868520589200573</v>
      </c>
    </row>
    <row r="20" spans="2:9" ht="15">
      <c r="B20" s="146">
        <v>42732</v>
      </c>
      <c r="C20" s="151">
        <v>672379097</v>
      </c>
      <c r="D20" s="151">
        <v>240456880</v>
      </c>
      <c r="E20" s="151">
        <f t="shared" si="0"/>
        <v>431922217</v>
      </c>
      <c r="F20" s="152" t="s">
        <v>768</v>
      </c>
      <c r="G20" s="163">
        <f t="shared" si="1"/>
        <v>42732</v>
      </c>
      <c r="H20" s="164">
        <f t="shared" si="2"/>
        <v>0.3576209924919781</v>
      </c>
      <c r="I20" s="164">
        <f t="shared" si="3"/>
        <v>0.6423790075080219</v>
      </c>
    </row>
    <row r="21" spans="2:9" ht="15">
      <c r="B21" s="146">
        <v>42739</v>
      </c>
      <c r="C21" s="151">
        <v>647684890</v>
      </c>
      <c r="D21" s="151">
        <v>487298745</v>
      </c>
      <c r="E21" s="151">
        <f t="shared" si="0"/>
        <v>160386145</v>
      </c>
      <c r="F21" s="152" t="s">
        <v>768</v>
      </c>
      <c r="G21" s="163">
        <f t="shared" si="1"/>
        <v>42739</v>
      </c>
      <c r="H21" s="164">
        <f t="shared" si="2"/>
        <v>0.7523700992931918</v>
      </c>
      <c r="I21" s="164">
        <f t="shared" si="3"/>
        <v>0.2476299007068082</v>
      </c>
    </row>
    <row r="22" spans="2:9" ht="15">
      <c r="B22" s="146">
        <v>42746</v>
      </c>
      <c r="C22" s="151">
        <v>448376673</v>
      </c>
      <c r="D22" s="151">
        <v>375754280</v>
      </c>
      <c r="E22" s="151">
        <f t="shared" si="0"/>
        <v>72622393</v>
      </c>
      <c r="F22" s="152" t="s">
        <v>799</v>
      </c>
      <c r="G22" s="163">
        <f t="shared" si="1"/>
        <v>42746</v>
      </c>
      <c r="H22" s="164">
        <f t="shared" si="2"/>
        <v>0.8380326244135363</v>
      </c>
      <c r="I22" s="164">
        <f t="shared" si="3"/>
        <v>0.16196737558646365</v>
      </c>
    </row>
    <row r="23" spans="2:9" ht="15">
      <c r="B23" s="146">
        <v>42753</v>
      </c>
      <c r="C23" s="151">
        <v>383391010</v>
      </c>
      <c r="D23" s="151">
        <v>318598330</v>
      </c>
      <c r="E23" s="151">
        <f t="shared" si="0"/>
        <v>64792680</v>
      </c>
      <c r="F23" s="152" t="s">
        <v>803</v>
      </c>
      <c r="G23" s="163">
        <f t="shared" si="1"/>
        <v>42753</v>
      </c>
      <c r="H23" s="164">
        <f t="shared" si="2"/>
        <v>0.831001045121011</v>
      </c>
      <c r="I23" s="164">
        <f t="shared" si="3"/>
        <v>0.16899895487898894</v>
      </c>
    </row>
    <row r="24" spans="2:9" ht="15">
      <c r="B24" s="146">
        <v>42760</v>
      </c>
      <c r="C24" s="151">
        <v>388461541</v>
      </c>
      <c r="D24" s="151">
        <v>324842250</v>
      </c>
      <c r="E24" s="151">
        <f t="shared" si="0"/>
        <v>63619291</v>
      </c>
      <c r="F24" s="152" t="s">
        <v>814</v>
      </c>
      <c r="G24" s="163">
        <f t="shared" si="1"/>
        <v>42760</v>
      </c>
      <c r="H24" s="164">
        <f t="shared" si="2"/>
        <v>0.8362275687929683</v>
      </c>
      <c r="I24" s="164">
        <f t="shared" si="3"/>
        <v>0.16377243120703164</v>
      </c>
    </row>
    <row r="25" spans="2:9" ht="15">
      <c r="B25" s="146">
        <v>42767</v>
      </c>
      <c r="C25" s="151">
        <v>354620133</v>
      </c>
      <c r="D25" s="151">
        <v>299224395</v>
      </c>
      <c r="E25" s="151">
        <f t="shared" si="0"/>
        <v>55395738</v>
      </c>
      <c r="F25" s="152" t="s">
        <v>814</v>
      </c>
      <c r="G25" s="163">
        <f t="shared" si="1"/>
        <v>42767</v>
      </c>
      <c r="H25" s="164">
        <f t="shared" si="2"/>
        <v>0.8437885138348871</v>
      </c>
      <c r="I25" s="164">
        <f t="shared" si="3"/>
        <v>0.1562114861651129</v>
      </c>
    </row>
    <row r="26" spans="2:9" ht="15">
      <c r="B26" s="146">
        <v>42774</v>
      </c>
      <c r="C26" s="151">
        <v>326531838</v>
      </c>
      <c r="D26" s="151">
        <v>265102728</v>
      </c>
      <c r="E26" s="151">
        <f t="shared" si="0"/>
        <v>61429110</v>
      </c>
      <c r="F26" s="152" t="s">
        <v>836</v>
      </c>
      <c r="G26" s="163">
        <f t="shared" si="1"/>
        <v>42774</v>
      </c>
      <c r="H26" s="164">
        <f t="shared" si="2"/>
        <v>0.8118740568262749</v>
      </c>
      <c r="I26" s="164">
        <f t="shared" si="3"/>
        <v>0.18812594317372508</v>
      </c>
    </row>
    <row r="27" spans="2:9" ht="15">
      <c r="B27" s="146">
        <v>42781</v>
      </c>
      <c r="C27" s="151">
        <v>469411739</v>
      </c>
      <c r="D27" s="151">
        <v>357671820</v>
      </c>
      <c r="E27" s="151">
        <f t="shared" si="0"/>
        <v>111739919</v>
      </c>
      <c r="F27" s="152" t="s">
        <v>749</v>
      </c>
      <c r="G27" s="163">
        <f t="shared" si="1"/>
        <v>42781</v>
      </c>
      <c r="H27" s="164">
        <f t="shared" si="2"/>
        <v>0.7619575530044425</v>
      </c>
      <c r="I27" s="164">
        <f t="shared" si="3"/>
        <v>0.23804244699555757</v>
      </c>
    </row>
    <row r="28" spans="2:9" ht="15">
      <c r="B28" s="146">
        <v>42788</v>
      </c>
      <c r="C28" s="151">
        <v>336428793</v>
      </c>
      <c r="D28" s="151">
        <v>280966876</v>
      </c>
      <c r="E28" s="151">
        <f t="shared" si="0"/>
        <v>55461917</v>
      </c>
      <c r="F28" s="152" t="s">
        <v>749</v>
      </c>
      <c r="G28" s="163">
        <f t="shared" si="1"/>
        <v>42788</v>
      </c>
      <c r="H28" s="164">
        <f t="shared" si="2"/>
        <v>0.8351451535838076</v>
      </c>
      <c r="I28" s="164">
        <f t="shared" si="3"/>
        <v>0.16485484641619244</v>
      </c>
    </row>
    <row r="29" spans="2:9" ht="15">
      <c r="B29" s="146">
        <v>42795</v>
      </c>
      <c r="C29" s="151">
        <v>283465660</v>
      </c>
      <c r="D29" s="151">
        <v>234856246</v>
      </c>
      <c r="E29" s="151">
        <f t="shared" si="0"/>
        <v>48609414</v>
      </c>
      <c r="F29" s="152" t="s">
        <v>731</v>
      </c>
      <c r="G29" s="163">
        <f t="shared" si="1"/>
        <v>42795</v>
      </c>
      <c r="H29" s="164">
        <f t="shared" si="2"/>
        <v>0.8285174507557636</v>
      </c>
      <c r="I29" s="164">
        <f t="shared" si="3"/>
        <v>0.1714825492442365</v>
      </c>
    </row>
    <row r="30" spans="2:9" ht="15">
      <c r="B30" s="146">
        <v>42802</v>
      </c>
      <c r="C30" s="151">
        <v>323024047</v>
      </c>
      <c r="D30" s="151">
        <v>252512247</v>
      </c>
      <c r="E30" s="151">
        <f t="shared" si="0"/>
        <v>70511800</v>
      </c>
      <c r="F30" s="152" t="s">
        <v>726</v>
      </c>
      <c r="G30" s="163">
        <f t="shared" si="1"/>
        <v>42802</v>
      </c>
      <c r="H30" s="164">
        <f t="shared" si="2"/>
        <v>0.781713464818302</v>
      </c>
      <c r="I30" s="164">
        <f t="shared" si="3"/>
        <v>0.2182865351816981</v>
      </c>
    </row>
    <row r="31" spans="2:9" ht="15">
      <c r="B31" s="146">
        <v>42809</v>
      </c>
      <c r="C31" s="151">
        <v>393781734</v>
      </c>
      <c r="D31" s="151">
        <v>267762920</v>
      </c>
      <c r="E31" s="151">
        <f t="shared" si="0"/>
        <v>126018814</v>
      </c>
      <c r="F31" s="152" t="s">
        <v>716</v>
      </c>
      <c r="G31" s="163">
        <f t="shared" si="1"/>
        <v>42809</v>
      </c>
      <c r="H31" s="164">
        <f t="shared" si="2"/>
        <v>0.6799780103563666</v>
      </c>
      <c r="I31" s="164">
        <f t="shared" si="3"/>
        <v>0.3200219896436334</v>
      </c>
    </row>
    <row r="32" spans="2:9" ht="15">
      <c r="B32" s="146">
        <v>42816</v>
      </c>
      <c r="C32" s="151">
        <v>337206298</v>
      </c>
      <c r="D32" s="151">
        <v>280239443</v>
      </c>
      <c r="E32" s="151">
        <f t="shared" si="0"/>
        <v>56966855</v>
      </c>
      <c r="F32" s="152" t="s">
        <v>711</v>
      </c>
      <c r="G32" s="163">
        <f t="shared" si="1"/>
        <v>42816</v>
      </c>
      <c r="H32" s="164">
        <f t="shared" si="2"/>
        <v>0.831062304180333</v>
      </c>
      <c r="I32" s="164">
        <f t="shared" si="3"/>
        <v>0.16893769581966706</v>
      </c>
    </row>
    <row r="33" spans="2:9" ht="15">
      <c r="B33" s="146">
        <v>42823</v>
      </c>
      <c r="C33" s="151">
        <v>395685357</v>
      </c>
      <c r="D33" s="151">
        <v>314661638</v>
      </c>
      <c r="E33" s="151">
        <f t="shared" si="0"/>
        <v>81023719</v>
      </c>
      <c r="F33" s="152" t="s">
        <v>703</v>
      </c>
      <c r="G33" s="163">
        <f t="shared" si="1"/>
        <v>42823</v>
      </c>
      <c r="H33" s="164">
        <f t="shared" si="2"/>
        <v>0.7952319499151949</v>
      </c>
      <c r="I33" s="164">
        <f t="shared" si="3"/>
        <v>0.20476805008480514</v>
      </c>
    </row>
    <row r="34" spans="2:9" ht="15">
      <c r="B34" s="146">
        <v>42830</v>
      </c>
      <c r="C34" s="151">
        <v>306898579</v>
      </c>
      <c r="D34" s="151">
        <v>243913296</v>
      </c>
      <c r="E34" s="151">
        <f t="shared" si="0"/>
        <v>62985283</v>
      </c>
      <c r="F34" s="152" t="s">
        <v>703</v>
      </c>
      <c r="G34" s="163">
        <f t="shared" si="1"/>
        <v>42830</v>
      </c>
      <c r="H34" s="164">
        <f t="shared" si="2"/>
        <v>0.7947684110977914</v>
      </c>
      <c r="I34" s="164">
        <f t="shared" si="3"/>
        <v>0.20523158890220863</v>
      </c>
    </row>
    <row r="35" spans="2:9" ht="15">
      <c r="B35" s="146">
        <v>42837</v>
      </c>
      <c r="C35" s="151">
        <v>321159449</v>
      </c>
      <c r="D35" s="151">
        <v>239622054</v>
      </c>
      <c r="E35" s="151">
        <f t="shared" si="0"/>
        <v>81537395</v>
      </c>
      <c r="F35" s="152" t="s">
        <v>703</v>
      </c>
      <c r="G35" s="163">
        <f t="shared" si="1"/>
        <v>42837</v>
      </c>
      <c r="H35" s="164">
        <f t="shared" si="2"/>
        <v>0.7461155346545635</v>
      </c>
      <c r="I35" s="164">
        <f t="shared" si="3"/>
        <v>0.25388446534543657</v>
      </c>
    </row>
    <row r="36" spans="2:9" ht="15">
      <c r="B36" s="146">
        <v>42844</v>
      </c>
      <c r="C36" s="151">
        <v>662155640</v>
      </c>
      <c r="D36" s="151">
        <v>442027681</v>
      </c>
      <c r="E36" s="151">
        <f t="shared" si="0"/>
        <v>220127959</v>
      </c>
      <c r="F36" s="152" t="s">
        <v>683</v>
      </c>
      <c r="G36" s="163">
        <f t="shared" si="1"/>
        <v>42844</v>
      </c>
      <c r="H36" s="164">
        <f t="shared" si="2"/>
        <v>0.667558583356626</v>
      </c>
      <c r="I36" s="164">
        <f t="shared" si="3"/>
        <v>0.33244141664337407</v>
      </c>
    </row>
    <row r="37" spans="2:9" ht="15">
      <c r="B37" s="146">
        <v>42851</v>
      </c>
      <c r="C37" s="151">
        <v>364027699</v>
      </c>
      <c r="D37" s="151">
        <v>309174604</v>
      </c>
      <c r="E37" s="151">
        <f t="shared" si="0"/>
        <v>54853095</v>
      </c>
      <c r="F37" s="152" t="s">
        <v>683</v>
      </c>
      <c r="G37" s="163">
        <f t="shared" si="1"/>
        <v>42851</v>
      </c>
      <c r="H37" s="164">
        <f t="shared" si="2"/>
        <v>0.8493161505273257</v>
      </c>
      <c r="I37" s="164">
        <f t="shared" si="3"/>
        <v>0.15068384947267432</v>
      </c>
    </row>
    <row r="38" spans="2:9" ht="15">
      <c r="B38" s="146">
        <v>42858</v>
      </c>
      <c r="C38" s="151">
        <v>309718749</v>
      </c>
      <c r="D38" s="151">
        <v>230313615</v>
      </c>
      <c r="E38" s="151">
        <f t="shared" si="0"/>
        <v>79405134</v>
      </c>
      <c r="F38" s="152" t="s">
        <v>683</v>
      </c>
      <c r="G38" s="163">
        <f t="shared" si="1"/>
        <v>42858</v>
      </c>
      <c r="H38" s="164">
        <f t="shared" si="2"/>
        <v>0.7436218044390978</v>
      </c>
      <c r="I38" s="164">
        <f t="shared" si="3"/>
        <v>0.25637819556090224</v>
      </c>
    </row>
    <row r="39" spans="2:9" ht="15">
      <c r="B39" s="146">
        <v>42865</v>
      </c>
      <c r="C39" s="151">
        <v>345536304</v>
      </c>
      <c r="D39" s="151">
        <v>267940125</v>
      </c>
      <c r="E39" s="151">
        <f t="shared" si="0"/>
        <v>77596179</v>
      </c>
      <c r="F39" s="152" t="s">
        <v>661</v>
      </c>
      <c r="G39" s="163">
        <f t="shared" si="1"/>
        <v>42865</v>
      </c>
      <c r="H39" s="164">
        <f t="shared" si="2"/>
        <v>0.7754326300833501</v>
      </c>
      <c r="I39" s="164">
        <f t="shared" si="3"/>
        <v>0.2245673699166499</v>
      </c>
    </row>
    <row r="40" spans="2:9" ht="15">
      <c r="B40" s="146">
        <v>42872</v>
      </c>
      <c r="C40" s="151">
        <v>284755275</v>
      </c>
      <c r="D40" s="151">
        <v>233138627</v>
      </c>
      <c r="E40" s="151">
        <f t="shared" si="0"/>
        <v>51616648</v>
      </c>
      <c r="F40" s="152" t="s">
        <v>661</v>
      </c>
      <c r="G40" s="163">
        <f t="shared" si="1"/>
        <v>42872</v>
      </c>
      <c r="H40" s="164">
        <f t="shared" si="2"/>
        <v>0.8187333035358169</v>
      </c>
      <c r="I40" s="164">
        <f t="shared" si="3"/>
        <v>0.18126669646418314</v>
      </c>
    </row>
    <row r="41" spans="2:9" ht="15">
      <c r="B41" s="146">
        <v>42879</v>
      </c>
      <c r="C41" s="151">
        <v>295200745</v>
      </c>
      <c r="D41" s="151">
        <v>233017708</v>
      </c>
      <c r="E41" s="151">
        <f t="shared" si="0"/>
        <v>62183037</v>
      </c>
      <c r="F41" s="152" t="s">
        <v>650</v>
      </c>
      <c r="G41" s="163">
        <f t="shared" si="1"/>
        <v>42879</v>
      </c>
      <c r="H41" s="164">
        <f t="shared" si="2"/>
        <v>0.7893533873025964</v>
      </c>
      <c r="I41" s="164">
        <f t="shared" si="3"/>
        <v>0.2106466126974036</v>
      </c>
    </row>
    <row r="42" spans="2:9" ht="15">
      <c r="B42" s="146">
        <v>42886</v>
      </c>
      <c r="C42" s="151">
        <v>335441078</v>
      </c>
      <c r="D42" s="151">
        <v>270860315</v>
      </c>
      <c r="E42" s="151">
        <f t="shared" si="0"/>
        <v>64580763</v>
      </c>
      <c r="F42" s="152" t="s">
        <v>646</v>
      </c>
      <c r="G42" s="163">
        <f t="shared" si="1"/>
        <v>42886</v>
      </c>
      <c r="H42" s="164">
        <f t="shared" si="2"/>
        <v>0.8074750910501188</v>
      </c>
      <c r="I42" s="164">
        <f t="shared" si="3"/>
        <v>0.1925249089498812</v>
      </c>
    </row>
    <row r="43" spans="2:9" ht="15">
      <c r="B43" s="146">
        <v>42893</v>
      </c>
      <c r="C43" s="151">
        <v>313079465</v>
      </c>
      <c r="D43" s="151">
        <v>205429640</v>
      </c>
      <c r="E43" s="151">
        <f t="shared" si="0"/>
        <v>107649825</v>
      </c>
      <c r="F43" s="152" t="s">
        <v>646</v>
      </c>
      <c r="G43" s="163">
        <f t="shared" si="1"/>
        <v>42893</v>
      </c>
      <c r="H43" s="164">
        <f t="shared" si="2"/>
        <v>0.6561581418314996</v>
      </c>
      <c r="I43" s="164">
        <f t="shared" si="3"/>
        <v>0.34384185816850044</v>
      </c>
    </row>
    <row r="44" spans="2:9" ht="15">
      <c r="B44" s="146">
        <v>42900</v>
      </c>
      <c r="C44" s="151">
        <v>290545594</v>
      </c>
      <c r="D44" s="151">
        <v>215588567</v>
      </c>
      <c r="E44" s="151">
        <f t="shared" si="0"/>
        <v>74957027</v>
      </c>
      <c r="F44" s="152" t="s">
        <v>631</v>
      </c>
      <c r="G44" s="163">
        <f t="shared" si="1"/>
        <v>42900</v>
      </c>
      <c r="H44" s="164">
        <f t="shared" si="2"/>
        <v>0.7420128594343784</v>
      </c>
      <c r="I44" s="164">
        <f t="shared" si="3"/>
        <v>0.2579871405656215</v>
      </c>
    </row>
    <row r="45" spans="2:9" ht="15">
      <c r="B45" s="146">
        <v>42907</v>
      </c>
      <c r="C45" s="151">
        <v>356804719</v>
      </c>
      <c r="D45" s="151">
        <v>267846791</v>
      </c>
      <c r="E45" s="151">
        <f t="shared" si="0"/>
        <v>88957928</v>
      </c>
      <c r="F45" s="152" t="s">
        <v>625</v>
      </c>
      <c r="G45" s="163">
        <f t="shared" si="1"/>
        <v>42907</v>
      </c>
      <c r="H45" s="164">
        <f t="shared" si="2"/>
        <v>0.7506817503722534</v>
      </c>
      <c r="I45" s="164">
        <f t="shared" si="3"/>
        <v>0.24931824962774665</v>
      </c>
    </row>
    <row r="46" spans="2:9" ht="15">
      <c r="B46" s="146">
        <v>42914</v>
      </c>
      <c r="C46" s="151">
        <v>315660451</v>
      </c>
      <c r="D46" s="151">
        <v>221185725</v>
      </c>
      <c r="E46" s="151">
        <f t="shared" si="0"/>
        <v>94474726</v>
      </c>
      <c r="F46" s="152" t="s">
        <v>621</v>
      </c>
      <c r="G46" s="163">
        <f t="shared" si="1"/>
        <v>42914</v>
      </c>
      <c r="H46" s="164">
        <f t="shared" si="2"/>
        <v>0.7007077519508454</v>
      </c>
      <c r="I46" s="164">
        <f t="shared" si="3"/>
        <v>0.29929224804915455</v>
      </c>
    </row>
    <row r="47" spans="2:9" ht="15">
      <c r="B47" s="146">
        <v>42921</v>
      </c>
      <c r="C47" s="151">
        <v>491105169</v>
      </c>
      <c r="D47" s="151">
        <v>357396047</v>
      </c>
      <c r="E47" s="151">
        <f t="shared" si="0"/>
        <v>133709122</v>
      </c>
      <c r="F47" s="152" t="s">
        <v>615</v>
      </c>
      <c r="G47" s="163">
        <f t="shared" si="1"/>
        <v>42921</v>
      </c>
      <c r="H47" s="164">
        <f t="shared" si="2"/>
        <v>0.7277383126057059</v>
      </c>
      <c r="I47" s="164">
        <f t="shared" si="3"/>
        <v>0.2722616873942941</v>
      </c>
    </row>
    <row r="48" spans="2:9" ht="15">
      <c r="B48" s="146">
        <v>42928</v>
      </c>
      <c r="C48" s="151">
        <v>425497193</v>
      </c>
      <c r="D48" s="151">
        <v>293303507</v>
      </c>
      <c r="E48" s="151">
        <f t="shared" si="0"/>
        <v>132193686</v>
      </c>
      <c r="F48" s="152" t="s">
        <v>615</v>
      </c>
      <c r="G48" s="163">
        <f t="shared" si="1"/>
        <v>42928</v>
      </c>
      <c r="H48" s="164">
        <f t="shared" si="2"/>
        <v>0.6893194874730936</v>
      </c>
      <c r="I48" s="164">
        <f t="shared" si="3"/>
        <v>0.31068051252690637</v>
      </c>
    </row>
    <row r="49" spans="2:9" ht="15">
      <c r="B49" s="146">
        <v>42935</v>
      </c>
      <c r="C49" s="151">
        <v>481221501</v>
      </c>
      <c r="D49" s="151">
        <v>349615979</v>
      </c>
      <c r="E49" s="151">
        <f t="shared" si="0"/>
        <v>131605522</v>
      </c>
      <c r="F49" s="152" t="s">
        <v>608</v>
      </c>
      <c r="G49" s="163">
        <f t="shared" si="1"/>
        <v>42935</v>
      </c>
      <c r="H49" s="164">
        <f t="shared" si="2"/>
        <v>0.7265177849981396</v>
      </c>
      <c r="I49" s="164">
        <f t="shared" si="3"/>
        <v>0.27348221500186043</v>
      </c>
    </row>
    <row r="50" spans="2:9" ht="15">
      <c r="B50" s="146">
        <v>42942</v>
      </c>
      <c r="C50" s="151">
        <v>458111172</v>
      </c>
      <c r="D50" s="151">
        <v>297681722</v>
      </c>
      <c r="E50" s="151">
        <f t="shared" si="0"/>
        <v>160429450</v>
      </c>
      <c r="F50" s="152" t="s">
        <v>605</v>
      </c>
      <c r="G50" s="163">
        <f t="shared" si="1"/>
        <v>42942</v>
      </c>
      <c r="H50" s="164">
        <f t="shared" si="2"/>
        <v>0.6498023628203505</v>
      </c>
      <c r="I50" s="164">
        <f t="shared" si="3"/>
        <v>0.35019763717964947</v>
      </c>
    </row>
    <row r="51" spans="2:9" ht="15">
      <c r="B51" s="146">
        <v>42949</v>
      </c>
      <c r="C51" s="151">
        <v>321363775</v>
      </c>
      <c r="D51" s="151">
        <v>216645602</v>
      </c>
      <c r="E51" s="151">
        <f t="shared" si="0"/>
        <v>104718173</v>
      </c>
      <c r="F51" s="152" t="s">
        <v>605</v>
      </c>
      <c r="G51" s="163">
        <f t="shared" si="1"/>
        <v>42949</v>
      </c>
      <c r="H51" s="164">
        <f t="shared" si="2"/>
        <v>0.6741444395840819</v>
      </c>
      <c r="I51" s="164">
        <f t="shared" si="3"/>
        <v>0.32585556041591807</v>
      </c>
    </row>
    <row r="52" spans="2:9" ht="15">
      <c r="B52" s="146">
        <v>42956</v>
      </c>
      <c r="C52" s="151">
        <v>393578747</v>
      </c>
      <c r="D52" s="151">
        <v>261339986</v>
      </c>
      <c r="E52" s="151">
        <f t="shared" si="0"/>
        <v>132238761</v>
      </c>
      <c r="F52" s="152" t="s">
        <v>591</v>
      </c>
      <c r="G52" s="163">
        <f t="shared" si="1"/>
        <v>42956</v>
      </c>
      <c r="H52" s="164">
        <f t="shared" si="2"/>
        <v>0.6640093958122185</v>
      </c>
      <c r="I52" s="164">
        <f t="shared" si="3"/>
        <v>0.33599060418778154</v>
      </c>
    </row>
    <row r="53" spans="2:9" ht="15">
      <c r="B53" s="146">
        <v>42963</v>
      </c>
      <c r="C53" s="151">
        <v>464829698</v>
      </c>
      <c r="D53" s="151">
        <v>311358193</v>
      </c>
      <c r="E53" s="151">
        <f t="shared" si="0"/>
        <v>153471505</v>
      </c>
      <c r="F53" s="152" t="s">
        <v>587</v>
      </c>
      <c r="G53" s="163">
        <f t="shared" si="1"/>
        <v>42963</v>
      </c>
      <c r="H53" s="164">
        <f t="shared" si="2"/>
        <v>0.6698328319805418</v>
      </c>
      <c r="I53" s="164">
        <f t="shared" si="3"/>
        <v>0.33016716801945817</v>
      </c>
    </row>
    <row r="54" spans="2:9" ht="15">
      <c r="B54" s="146">
        <v>42970</v>
      </c>
      <c r="C54" s="151">
        <v>449523761</v>
      </c>
      <c r="D54" s="151">
        <v>313713275</v>
      </c>
      <c r="E54" s="151">
        <f t="shared" si="0"/>
        <v>135810486</v>
      </c>
      <c r="F54" s="152" t="s">
        <v>584</v>
      </c>
      <c r="G54" s="163">
        <f t="shared" si="1"/>
        <v>42970</v>
      </c>
      <c r="H54" s="164">
        <f t="shared" si="2"/>
        <v>0.6978791828536957</v>
      </c>
      <c r="I54" s="164">
        <f t="shared" si="3"/>
        <v>0.3021208171463043</v>
      </c>
    </row>
    <row r="55" spans="2:9" ht="15">
      <c r="B55" s="146">
        <v>42977</v>
      </c>
      <c r="C55" s="151">
        <v>326888184</v>
      </c>
      <c r="D55" s="151">
        <v>221817097</v>
      </c>
      <c r="E55" s="151">
        <f t="shared" si="0"/>
        <v>105071087</v>
      </c>
      <c r="F55" s="152" t="s">
        <v>564</v>
      </c>
      <c r="G55" s="163">
        <f t="shared" si="1"/>
        <v>42977</v>
      </c>
      <c r="H55" s="164">
        <f t="shared" si="2"/>
        <v>0.6785717803736827</v>
      </c>
      <c r="I55" s="164">
        <f t="shared" si="3"/>
        <v>0.32142821962631724</v>
      </c>
    </row>
    <row r="56" spans="2:9" ht="15">
      <c r="B56" s="146">
        <v>42984</v>
      </c>
      <c r="C56" s="151">
        <v>279936040</v>
      </c>
      <c r="D56" s="151">
        <v>230149340</v>
      </c>
      <c r="E56" s="151">
        <f t="shared" si="0"/>
        <v>49786700</v>
      </c>
      <c r="F56" s="152" t="s">
        <v>561</v>
      </c>
      <c r="G56" s="163">
        <f t="shared" si="1"/>
        <v>42984</v>
      </c>
      <c r="H56" s="164">
        <f t="shared" si="2"/>
        <v>0.822149731059995</v>
      </c>
      <c r="I56" s="164">
        <f t="shared" si="3"/>
        <v>0.177850268940005</v>
      </c>
    </row>
    <row r="57" spans="2:9" ht="15">
      <c r="B57" s="153">
        <v>42991</v>
      </c>
      <c r="C57" s="151">
        <v>346406893</v>
      </c>
      <c r="D57" s="151">
        <v>267240320</v>
      </c>
      <c r="E57" s="151">
        <f t="shared" si="0"/>
        <v>79166573</v>
      </c>
      <c r="F57" s="152" t="s">
        <v>553</v>
      </c>
      <c r="G57" s="163">
        <f t="shared" si="1"/>
        <v>42991</v>
      </c>
      <c r="H57" s="164">
        <f t="shared" si="2"/>
        <v>0.7714636325091834</v>
      </c>
      <c r="I57" s="164">
        <f t="shared" si="3"/>
        <v>0.22853636749081666</v>
      </c>
    </row>
    <row r="58" spans="2:9" ht="15">
      <c r="B58" s="146">
        <v>42998</v>
      </c>
      <c r="C58" s="151">
        <v>326293940</v>
      </c>
      <c r="D58" s="151">
        <v>262709941</v>
      </c>
      <c r="E58" s="151">
        <f t="shared" si="0"/>
        <v>63583999</v>
      </c>
      <c r="F58" s="152" t="s">
        <v>553</v>
      </c>
      <c r="G58" s="163">
        <f t="shared" si="1"/>
        <v>42998</v>
      </c>
      <c r="H58" s="164">
        <f t="shared" si="2"/>
        <v>0.8051327615830071</v>
      </c>
      <c r="I58" s="164">
        <f t="shared" si="3"/>
        <v>0.19486723841699297</v>
      </c>
    </row>
    <row r="59" spans="2:9" ht="15">
      <c r="B59" s="146">
        <v>43005</v>
      </c>
      <c r="C59" s="151">
        <v>325680771</v>
      </c>
      <c r="D59" s="151">
        <v>270413704</v>
      </c>
      <c r="E59" s="151">
        <f t="shared" si="0"/>
        <v>55267067</v>
      </c>
      <c r="F59" s="152" t="s">
        <v>531</v>
      </c>
      <c r="G59" s="163">
        <f t="shared" si="1"/>
        <v>43005</v>
      </c>
      <c r="H59" s="164">
        <f t="shared" si="2"/>
        <v>0.8303029471764546</v>
      </c>
      <c r="I59" s="164">
        <f t="shared" si="3"/>
        <v>0.1696970528235454</v>
      </c>
    </row>
    <row r="60" spans="2:9" ht="15">
      <c r="B60" s="146">
        <v>43012</v>
      </c>
      <c r="C60" s="151">
        <v>240473386</v>
      </c>
      <c r="D60" s="151">
        <v>192416603</v>
      </c>
      <c r="E60" s="151">
        <f t="shared" si="0"/>
        <v>48056783</v>
      </c>
      <c r="F60" s="152" t="s">
        <v>531</v>
      </c>
      <c r="G60" s="163">
        <f t="shared" si="1"/>
        <v>43012</v>
      </c>
      <c r="H60" s="164">
        <f t="shared" si="2"/>
        <v>0.8001575816793298</v>
      </c>
      <c r="I60" s="164">
        <f t="shared" si="3"/>
        <v>0.1998424183206702</v>
      </c>
    </row>
    <row r="61" spans="2:9" ht="15">
      <c r="B61" s="146">
        <v>43019</v>
      </c>
      <c r="C61" s="151">
        <v>265986575</v>
      </c>
      <c r="D61" s="151">
        <v>215285508</v>
      </c>
      <c r="E61" s="151">
        <f t="shared" si="0"/>
        <v>50701067</v>
      </c>
      <c r="F61" s="152" t="s">
        <v>513</v>
      </c>
      <c r="G61" s="163">
        <f t="shared" si="1"/>
        <v>43019</v>
      </c>
      <c r="H61" s="164">
        <f t="shared" si="2"/>
        <v>0.8093848646308559</v>
      </c>
      <c r="I61" s="164">
        <f t="shared" si="3"/>
        <v>0.1906151353691441</v>
      </c>
    </row>
    <row r="62" spans="2:9" ht="15">
      <c r="B62" s="146">
        <v>43026</v>
      </c>
      <c r="C62" s="151">
        <v>239179979</v>
      </c>
      <c r="D62" s="151">
        <v>193504252</v>
      </c>
      <c r="E62" s="151">
        <f t="shared" si="0"/>
        <v>45675727</v>
      </c>
      <c r="F62" s="152" t="s">
        <v>507</v>
      </c>
      <c r="G62" s="163">
        <f t="shared" si="1"/>
        <v>43026</v>
      </c>
      <c r="H62" s="164">
        <f t="shared" si="2"/>
        <v>0.8090319800554878</v>
      </c>
      <c r="I62" s="164">
        <f t="shared" si="3"/>
        <v>0.19096801994451215</v>
      </c>
    </row>
    <row r="63" spans="2:9" ht="15">
      <c r="B63" s="146">
        <v>43033</v>
      </c>
      <c r="C63" s="151">
        <v>355020814</v>
      </c>
      <c r="D63" s="151">
        <v>258592047</v>
      </c>
      <c r="E63" s="151">
        <f t="shared" si="0"/>
        <v>96428767</v>
      </c>
      <c r="F63" s="152" t="s">
        <v>501</v>
      </c>
      <c r="G63" s="163">
        <f t="shared" si="1"/>
        <v>43033</v>
      </c>
      <c r="H63" s="164">
        <f t="shared" si="2"/>
        <v>0.7283855954428633</v>
      </c>
      <c r="I63" s="164">
        <f t="shared" si="3"/>
        <v>0.27161440455713676</v>
      </c>
    </row>
    <row r="64" spans="2:9" ht="15">
      <c r="B64" s="146">
        <v>43040</v>
      </c>
      <c r="C64" s="151">
        <v>308968596</v>
      </c>
      <c r="D64" s="151">
        <v>184428630</v>
      </c>
      <c r="E64" s="151">
        <f t="shared" si="0"/>
        <v>124539966</v>
      </c>
      <c r="F64" s="152" t="s">
        <v>489</v>
      </c>
      <c r="G64" s="163">
        <f t="shared" si="1"/>
        <v>43040</v>
      </c>
      <c r="H64" s="164">
        <f t="shared" si="2"/>
        <v>0.5969170730866123</v>
      </c>
      <c r="I64" s="164">
        <f t="shared" si="3"/>
        <v>0.40308292691338765</v>
      </c>
    </row>
    <row r="65" spans="2:9" ht="15">
      <c r="B65" s="146">
        <v>43047</v>
      </c>
      <c r="C65" s="151">
        <v>507897538</v>
      </c>
      <c r="D65" s="151">
        <v>445465346</v>
      </c>
      <c r="E65" s="151">
        <f t="shared" si="0"/>
        <v>62432192</v>
      </c>
      <c r="F65" s="152" t="s">
        <v>483</v>
      </c>
      <c r="G65" s="163">
        <f t="shared" si="1"/>
        <v>43047</v>
      </c>
      <c r="H65" s="164">
        <f t="shared" si="2"/>
        <v>0.8770771911085735</v>
      </c>
      <c r="I65" s="164">
        <f t="shared" si="3"/>
        <v>0.12292280889142644</v>
      </c>
    </row>
    <row r="66" spans="2:9" ht="15">
      <c r="B66" s="146">
        <v>43054</v>
      </c>
      <c r="C66" s="151">
        <v>425996690</v>
      </c>
      <c r="D66" s="151">
        <v>343879216</v>
      </c>
      <c r="E66" s="151">
        <f t="shared" si="0"/>
        <v>82117474</v>
      </c>
      <c r="F66" s="152" t="s">
        <v>483</v>
      </c>
      <c r="G66" s="163">
        <f t="shared" si="1"/>
        <v>43054</v>
      </c>
      <c r="H66" s="164">
        <f t="shared" si="2"/>
        <v>0.8072344787467715</v>
      </c>
      <c r="I66" s="164">
        <f t="shared" si="3"/>
        <v>0.19276552125322852</v>
      </c>
    </row>
    <row r="67" spans="2:9" ht="15">
      <c r="B67" s="146">
        <v>43061</v>
      </c>
      <c r="C67" s="151">
        <v>446100593</v>
      </c>
      <c r="D67" s="151">
        <v>369721443</v>
      </c>
      <c r="E67" s="151">
        <f t="shared" si="0"/>
        <v>76379150</v>
      </c>
      <c r="F67" s="152" t="s">
        <v>467</v>
      </c>
      <c r="G67" s="163">
        <f t="shared" si="1"/>
        <v>43061</v>
      </c>
      <c r="H67" s="164">
        <f t="shared" si="2"/>
        <v>0.8287849171274246</v>
      </c>
      <c r="I67" s="164">
        <f t="shared" si="3"/>
        <v>0.17121508287257534</v>
      </c>
    </row>
    <row r="68" spans="2:9" ht="15">
      <c r="B68" s="146">
        <v>43068</v>
      </c>
      <c r="C68" s="151">
        <v>396557747</v>
      </c>
      <c r="D68" s="151">
        <v>324702270</v>
      </c>
      <c r="E68" s="151">
        <f t="shared" si="0"/>
        <v>71855477</v>
      </c>
      <c r="F68" s="152" t="s">
        <v>462</v>
      </c>
      <c r="G68" s="163">
        <f t="shared" si="1"/>
        <v>43068</v>
      </c>
      <c r="H68" s="164">
        <f t="shared" si="2"/>
        <v>0.8188019839642674</v>
      </c>
      <c r="I68" s="164">
        <f t="shared" si="3"/>
        <v>0.18119801603573263</v>
      </c>
    </row>
    <row r="69" spans="2:9" ht="15">
      <c r="B69" s="146">
        <v>43075</v>
      </c>
      <c r="C69" s="151">
        <v>303441291</v>
      </c>
      <c r="D69" s="151">
        <v>249225003</v>
      </c>
      <c r="E69" s="151">
        <f t="shared" si="0"/>
        <v>54216288</v>
      </c>
      <c r="F69" s="152" t="s">
        <v>462</v>
      </c>
      <c r="G69" s="163">
        <f t="shared" si="1"/>
        <v>43075</v>
      </c>
      <c r="H69" s="164">
        <f t="shared" si="2"/>
        <v>0.8213285745610672</v>
      </c>
      <c r="I69" s="164">
        <f t="shared" si="3"/>
        <v>0.17867142543893277</v>
      </c>
    </row>
    <row r="70" spans="2:9" ht="15">
      <c r="B70" s="146">
        <v>43082</v>
      </c>
      <c r="C70" s="151">
        <v>295098469</v>
      </c>
      <c r="D70" s="151">
        <v>251663895</v>
      </c>
      <c r="E70" s="151">
        <f t="shared" si="0"/>
        <v>43434574</v>
      </c>
      <c r="F70" s="152" t="s">
        <v>447</v>
      </c>
      <c r="G70" s="163">
        <f t="shared" si="1"/>
        <v>43082</v>
      </c>
      <c r="H70" s="164">
        <f t="shared" si="2"/>
        <v>0.8528132858595074</v>
      </c>
      <c r="I70" s="164">
        <f t="shared" si="3"/>
        <v>0.14718671414049253</v>
      </c>
    </row>
    <row r="71" spans="2:9" ht="15">
      <c r="B71" s="146">
        <v>43089</v>
      </c>
      <c r="C71" s="151">
        <v>756050265</v>
      </c>
      <c r="D71" s="151">
        <v>535580306</v>
      </c>
      <c r="E71" s="151">
        <f t="shared" si="0"/>
        <v>220469959</v>
      </c>
      <c r="F71" s="152" t="s">
        <v>441</v>
      </c>
      <c r="G71" s="163">
        <f t="shared" si="1"/>
        <v>43089</v>
      </c>
      <c r="H71" s="164">
        <f t="shared" si="2"/>
        <v>0.7083924585358091</v>
      </c>
      <c r="I71" s="164">
        <f t="shared" si="3"/>
        <v>0.2916075414641909</v>
      </c>
    </row>
    <row r="72" spans="2:9" ht="15">
      <c r="B72" s="146">
        <v>43096</v>
      </c>
      <c r="C72" s="151">
        <v>657174147</v>
      </c>
      <c r="D72" s="151">
        <v>304453127</v>
      </c>
      <c r="E72" s="151">
        <f t="shared" si="0"/>
        <v>352721020</v>
      </c>
      <c r="F72" s="152" t="s">
        <v>441</v>
      </c>
      <c r="G72" s="163">
        <f t="shared" si="1"/>
        <v>43096</v>
      </c>
      <c r="H72" s="164">
        <f t="shared" si="2"/>
        <v>0.4632761778439224</v>
      </c>
      <c r="I72" s="164">
        <f t="shared" si="3"/>
        <v>0.5367238221560776</v>
      </c>
    </row>
    <row r="73" spans="2:9" ht="15">
      <c r="B73" s="146">
        <v>43103</v>
      </c>
      <c r="C73" s="151">
        <v>771209075</v>
      </c>
      <c r="D73" s="151">
        <v>573383082</v>
      </c>
      <c r="E73" s="151">
        <f t="shared" si="0"/>
        <v>197825993</v>
      </c>
      <c r="F73" s="152" t="s">
        <v>441</v>
      </c>
      <c r="G73" s="163">
        <f t="shared" si="1"/>
        <v>43103</v>
      </c>
      <c r="H73" s="164">
        <f t="shared" si="2"/>
        <v>0.7434859113917973</v>
      </c>
      <c r="I73" s="164">
        <f t="shared" si="3"/>
        <v>0.25651408860820263</v>
      </c>
    </row>
    <row r="74" spans="2:9" ht="15">
      <c r="B74" s="146">
        <v>43110</v>
      </c>
      <c r="C74" s="151">
        <v>436275752</v>
      </c>
      <c r="D74" s="151">
        <v>363079347</v>
      </c>
      <c r="E74" s="151">
        <f t="shared" si="0"/>
        <v>73196405</v>
      </c>
      <c r="F74" s="152" t="s">
        <v>957</v>
      </c>
      <c r="G74" s="163">
        <f t="shared" si="1"/>
        <v>43110</v>
      </c>
      <c r="H74" s="164">
        <f t="shared" si="2"/>
        <v>0.8322244482659215</v>
      </c>
      <c r="I74" s="164">
        <f t="shared" si="3"/>
        <v>0.1677755517340785</v>
      </c>
    </row>
    <row r="75" spans="2:9" ht="15">
      <c r="B75" s="146">
        <v>43117</v>
      </c>
      <c r="C75" s="151">
        <v>386301671</v>
      </c>
      <c r="D75" s="151">
        <v>327386053</v>
      </c>
      <c r="E75" s="151">
        <f t="shared" si="0"/>
        <v>58915618</v>
      </c>
      <c r="F75" s="152" t="s">
        <v>957</v>
      </c>
      <c r="G75" s="163">
        <f t="shared" si="1"/>
        <v>43117</v>
      </c>
      <c r="H75" s="164">
        <f t="shared" si="2"/>
        <v>0.847488058108866</v>
      </c>
      <c r="I75" s="164">
        <f t="shared" si="3"/>
        <v>0.1525119418911341</v>
      </c>
    </row>
    <row r="76" spans="2:9" ht="15">
      <c r="B76" s="146">
        <v>43124</v>
      </c>
      <c r="C76" s="151">
        <v>336447305</v>
      </c>
      <c r="D76" s="151">
        <v>277969006</v>
      </c>
      <c r="E76" s="151">
        <f t="shared" si="0"/>
        <v>58478299</v>
      </c>
      <c r="F76" s="152" t="s">
        <v>395</v>
      </c>
      <c r="G76" s="163">
        <f t="shared" si="1"/>
        <v>43124</v>
      </c>
      <c r="H76" s="164">
        <f t="shared" si="2"/>
        <v>0.8261888321560489</v>
      </c>
      <c r="I76" s="164">
        <f t="shared" si="3"/>
        <v>0.17381116784395106</v>
      </c>
    </row>
    <row r="77" spans="2:9" ht="15">
      <c r="B77" s="146">
        <v>43131</v>
      </c>
      <c r="C77" s="151">
        <v>339835532</v>
      </c>
      <c r="D77" s="151">
        <v>276085032</v>
      </c>
      <c r="E77" s="151">
        <f t="shared" si="0"/>
        <v>63750500</v>
      </c>
      <c r="F77" s="152" t="s">
        <v>391</v>
      </c>
      <c r="G77" s="163">
        <f t="shared" si="1"/>
        <v>43131</v>
      </c>
      <c r="H77" s="164">
        <f t="shared" si="2"/>
        <v>0.8124077855402124</v>
      </c>
      <c r="I77" s="164">
        <f t="shared" si="3"/>
        <v>0.18759221445978758</v>
      </c>
    </row>
    <row r="78" spans="2:9" ht="15">
      <c r="B78" s="146">
        <v>43132</v>
      </c>
      <c r="C78" s="151">
        <v>308058508</v>
      </c>
      <c r="D78" s="151">
        <v>238336504</v>
      </c>
      <c r="E78" s="151">
        <f t="shared" si="0"/>
        <v>69722004</v>
      </c>
      <c r="F78" s="152" t="s">
        <v>391</v>
      </c>
      <c r="G78" s="163">
        <f t="shared" si="1"/>
        <v>43132</v>
      </c>
      <c r="H78" s="164">
        <f t="shared" si="2"/>
        <v>0.7736728504833245</v>
      </c>
      <c r="I78" s="164">
        <f t="shared" si="3"/>
        <v>0.22632714951667557</v>
      </c>
    </row>
    <row r="79" spans="2:9" ht="15">
      <c r="B79" s="146">
        <v>43139</v>
      </c>
      <c r="C79" s="151">
        <v>421660121</v>
      </c>
      <c r="D79" s="151">
        <v>311351103</v>
      </c>
      <c r="E79" s="151">
        <f t="shared" si="0"/>
        <v>110309018</v>
      </c>
      <c r="F79" s="152" t="s">
        <v>380</v>
      </c>
      <c r="G79" s="163">
        <f t="shared" si="1"/>
        <v>43139</v>
      </c>
      <c r="H79" s="164">
        <f t="shared" si="2"/>
        <v>0.7383935247696806</v>
      </c>
      <c r="I79" s="164">
        <f t="shared" si="3"/>
        <v>0.26160647523031944</v>
      </c>
    </row>
    <row r="80" spans="2:9" ht="15">
      <c r="B80" s="146">
        <v>43146</v>
      </c>
      <c r="C80" s="151">
        <v>559419651</v>
      </c>
      <c r="D80" s="151">
        <v>459926002</v>
      </c>
      <c r="E80" s="151">
        <f t="shared" si="0"/>
        <v>99493649</v>
      </c>
      <c r="F80" s="154" t="s">
        <v>377</v>
      </c>
      <c r="G80" s="163">
        <f t="shared" si="1"/>
        <v>43146</v>
      </c>
      <c r="H80" s="164">
        <f t="shared" si="2"/>
        <v>0.8221484554177737</v>
      </c>
      <c r="I80" s="164">
        <f t="shared" si="3"/>
        <v>0.17785154458222635</v>
      </c>
    </row>
    <row r="81" spans="2:9" ht="15">
      <c r="B81" s="146">
        <v>43153</v>
      </c>
      <c r="C81" s="151">
        <v>420634874</v>
      </c>
      <c r="D81" s="151">
        <v>352672190</v>
      </c>
      <c r="E81" s="151">
        <f t="shared" si="0"/>
        <v>67962684</v>
      </c>
      <c r="F81" s="154" t="s">
        <v>377</v>
      </c>
      <c r="G81" s="163">
        <f t="shared" si="1"/>
        <v>43153</v>
      </c>
      <c r="H81" s="164">
        <f t="shared" si="2"/>
        <v>0.8384283182378264</v>
      </c>
      <c r="I81" s="164">
        <f t="shared" si="3"/>
        <v>0.16157168176217362</v>
      </c>
    </row>
    <row r="82" spans="2:9" ht="15">
      <c r="B82" s="146">
        <v>43160</v>
      </c>
      <c r="C82" s="151">
        <v>357088250</v>
      </c>
      <c r="D82" s="151">
        <v>290356474</v>
      </c>
      <c r="E82" s="151">
        <f t="shared" si="0"/>
        <v>66731776</v>
      </c>
      <c r="F82" s="154" t="s">
        <v>377</v>
      </c>
      <c r="G82" s="163">
        <f t="shared" si="1"/>
        <v>43160</v>
      </c>
      <c r="H82" s="164">
        <f t="shared" si="2"/>
        <v>0.8131224536231589</v>
      </c>
      <c r="I82" s="164">
        <f t="shared" si="3"/>
        <v>0.186877546376841</v>
      </c>
    </row>
    <row r="83" spans="2:9" ht="15">
      <c r="B83" s="146">
        <v>43167</v>
      </c>
      <c r="C83" s="151">
        <v>256002054</v>
      </c>
      <c r="D83" s="151">
        <v>244601330</v>
      </c>
      <c r="E83" s="151">
        <f t="shared" si="0"/>
        <v>11400724</v>
      </c>
      <c r="F83" s="154" t="s">
        <v>358</v>
      </c>
      <c r="G83" s="163">
        <f t="shared" si="1"/>
        <v>43167</v>
      </c>
      <c r="H83" s="164">
        <f t="shared" si="2"/>
        <v>0.9554662791885256</v>
      </c>
      <c r="I83" s="164">
        <f t="shared" si="3"/>
        <v>0.04453372081147443</v>
      </c>
    </row>
    <row r="84" spans="2:9" ht="15">
      <c r="B84" s="146">
        <v>43174</v>
      </c>
      <c r="C84" s="151">
        <v>566370635</v>
      </c>
      <c r="D84" s="151">
        <v>507640834</v>
      </c>
      <c r="E84" s="151">
        <f t="shared" si="0"/>
        <v>58729801</v>
      </c>
      <c r="F84" s="154" t="s">
        <v>252</v>
      </c>
      <c r="G84" s="163">
        <f t="shared" si="1"/>
        <v>43174</v>
      </c>
      <c r="H84" s="164">
        <f t="shared" si="2"/>
        <v>0.8963050035247678</v>
      </c>
      <c r="I84" s="164">
        <f t="shared" si="3"/>
        <v>0.10369499647523216</v>
      </c>
    </row>
    <row r="85" spans="2:9" ht="15">
      <c r="B85" s="146">
        <v>43181</v>
      </c>
      <c r="C85" s="151">
        <v>306451601</v>
      </c>
      <c r="D85" s="151">
        <v>244725238</v>
      </c>
      <c r="E85" s="151">
        <f t="shared" si="0"/>
        <v>61726363</v>
      </c>
      <c r="F85" s="154" t="s">
        <v>338</v>
      </c>
      <c r="G85" s="163">
        <f t="shared" si="1"/>
        <v>43181</v>
      </c>
      <c r="H85" s="164">
        <f t="shared" si="2"/>
        <v>0.7985771234394693</v>
      </c>
      <c r="I85" s="164">
        <f t="shared" si="3"/>
        <v>0.20142287656053068</v>
      </c>
    </row>
    <row r="86" spans="2:9" ht="15">
      <c r="B86" s="146">
        <v>43188</v>
      </c>
      <c r="C86" s="151">
        <v>512384643</v>
      </c>
      <c r="D86" s="151">
        <v>356564601</v>
      </c>
      <c r="E86" s="151">
        <f t="shared" si="0"/>
        <v>155820042</v>
      </c>
      <c r="F86" s="154" t="s">
        <v>320</v>
      </c>
      <c r="G86" s="163">
        <f t="shared" si="1"/>
        <v>43188</v>
      </c>
      <c r="H86" s="164">
        <f t="shared" si="2"/>
        <v>0.6958924430527869</v>
      </c>
      <c r="I86" s="164">
        <f t="shared" si="3"/>
        <v>0.3041075569472132</v>
      </c>
    </row>
    <row r="87" spans="2:9" ht="15">
      <c r="B87" s="146">
        <v>43195</v>
      </c>
      <c r="C87" s="151">
        <v>267692457</v>
      </c>
      <c r="D87" s="151">
        <v>224647562</v>
      </c>
      <c r="E87" s="151">
        <f t="shared" si="0"/>
        <v>43044895</v>
      </c>
      <c r="F87" s="154" t="s">
        <v>318</v>
      </c>
      <c r="G87" s="163">
        <f t="shared" si="1"/>
        <v>43195</v>
      </c>
      <c r="H87" s="164">
        <f t="shared" si="2"/>
        <v>0.8392001945725351</v>
      </c>
      <c r="I87" s="164">
        <f t="shared" si="3"/>
        <v>0.16079980542746486</v>
      </c>
    </row>
    <row r="88" spans="2:9" ht="15">
      <c r="B88" s="146">
        <v>43202</v>
      </c>
      <c r="C88" s="151">
        <v>191071252</v>
      </c>
      <c r="D88" s="151">
        <v>152181628</v>
      </c>
      <c r="E88" s="151">
        <f t="shared" si="0"/>
        <v>38889624</v>
      </c>
      <c r="F88" s="154" t="s">
        <v>315</v>
      </c>
      <c r="G88" s="163">
        <f t="shared" si="1"/>
        <v>43202</v>
      </c>
      <c r="H88" s="164">
        <f t="shared" si="2"/>
        <v>0.7964653311634762</v>
      </c>
      <c r="I88" s="164">
        <f t="shared" si="3"/>
        <v>0.20353466883652388</v>
      </c>
    </row>
    <row r="89" spans="2:9" ht="15">
      <c r="B89" s="146">
        <v>43209</v>
      </c>
      <c r="C89" s="151">
        <v>152160473</v>
      </c>
      <c r="D89" s="151">
        <v>125648935</v>
      </c>
      <c r="E89" s="151">
        <f t="shared" si="0"/>
        <v>26511538</v>
      </c>
      <c r="F89" s="154" t="s">
        <v>315</v>
      </c>
      <c r="G89" s="163">
        <f t="shared" si="1"/>
        <v>43209</v>
      </c>
      <c r="H89" s="164">
        <f t="shared" si="2"/>
        <v>0.8257659333117346</v>
      </c>
      <c r="I89" s="164">
        <f t="shared" si="3"/>
        <v>0.17423406668826535</v>
      </c>
    </row>
    <row r="90" spans="2:9" ht="15">
      <c r="B90" s="146">
        <v>43216</v>
      </c>
      <c r="C90" s="151">
        <v>627324721</v>
      </c>
      <c r="D90" s="151">
        <v>402956771</v>
      </c>
      <c r="E90" s="151">
        <f t="shared" si="0"/>
        <v>224367950</v>
      </c>
      <c r="F90" s="154" t="s">
        <v>248</v>
      </c>
      <c r="G90" s="163">
        <f t="shared" si="1"/>
        <v>43216</v>
      </c>
      <c r="H90" s="164">
        <f t="shared" si="2"/>
        <v>0.6423416095537545</v>
      </c>
      <c r="I90" s="164">
        <f t="shared" si="3"/>
        <v>0.3576583904462455</v>
      </c>
    </row>
    <row r="91" spans="2:9" ht="15">
      <c r="B91" s="146">
        <v>43223</v>
      </c>
      <c r="C91" s="151">
        <v>338817321</v>
      </c>
      <c r="D91" s="151">
        <v>254465289</v>
      </c>
      <c r="E91" s="151">
        <f t="shared" si="0"/>
        <v>84352032</v>
      </c>
      <c r="F91" s="154" t="s">
        <v>248</v>
      </c>
      <c r="G91" s="163">
        <f t="shared" si="1"/>
        <v>43223</v>
      </c>
      <c r="H91" s="164">
        <f t="shared" si="2"/>
        <v>0.751039788193119</v>
      </c>
      <c r="I91" s="164">
        <f t="shared" si="3"/>
        <v>0.24896021180688102</v>
      </c>
    </row>
    <row r="92" spans="2:9" ht="15">
      <c r="B92" s="146">
        <v>43230</v>
      </c>
      <c r="C92" s="151">
        <v>284685786</v>
      </c>
      <c r="D92" s="151">
        <v>227353995</v>
      </c>
      <c r="E92" s="151">
        <f t="shared" si="0"/>
        <v>57331791</v>
      </c>
      <c r="F92" s="154" t="s">
        <v>248</v>
      </c>
      <c r="G92" s="163">
        <f t="shared" si="1"/>
        <v>43230</v>
      </c>
      <c r="H92" s="164">
        <f t="shared" si="2"/>
        <v>0.7986137916980512</v>
      </c>
      <c r="I92" s="164">
        <f t="shared" si="3"/>
        <v>0.20138620830194873</v>
      </c>
    </row>
    <row r="93" spans="2:9" ht="15">
      <c r="B93" s="146">
        <v>43237</v>
      </c>
      <c r="C93" s="151">
        <v>515394196</v>
      </c>
      <c r="D93" s="151">
        <v>375129174</v>
      </c>
      <c r="E93" s="151">
        <f t="shared" si="0"/>
        <v>140265022</v>
      </c>
      <c r="F93" s="154" t="s">
        <v>243</v>
      </c>
      <c r="G93" s="163">
        <f t="shared" si="1"/>
        <v>43237</v>
      </c>
      <c r="H93" s="164">
        <f t="shared" si="2"/>
        <v>0.7278490462473116</v>
      </c>
      <c r="I93" s="164">
        <f t="shared" si="3"/>
        <v>0.2721509537526884</v>
      </c>
    </row>
    <row r="94" spans="2:9" ht="15">
      <c r="B94" s="146">
        <v>43244</v>
      </c>
      <c r="C94" s="151">
        <v>391474999</v>
      </c>
      <c r="D94" s="151">
        <v>310350523</v>
      </c>
      <c r="E94" s="151">
        <f t="shared" si="0"/>
        <v>81124476</v>
      </c>
      <c r="F94" s="25" t="s">
        <v>241</v>
      </c>
      <c r="G94" s="163">
        <f t="shared" si="1"/>
        <v>43244</v>
      </c>
      <c r="H94" s="164">
        <f t="shared" si="2"/>
        <v>0.7927722684533426</v>
      </c>
      <c r="I94" s="164">
        <f t="shared" si="3"/>
        <v>0.20722773154665747</v>
      </c>
    </row>
    <row r="95" spans="2:9" ht="15">
      <c r="B95" s="146">
        <v>43251</v>
      </c>
      <c r="C95" s="151">
        <v>310207387</v>
      </c>
      <c r="D95" s="151">
        <v>228441004</v>
      </c>
      <c r="E95" s="151">
        <f t="shared" si="0"/>
        <v>81766383</v>
      </c>
      <c r="F95" s="25" t="s">
        <v>241</v>
      </c>
      <c r="G95" s="163">
        <f t="shared" si="1"/>
        <v>43251</v>
      </c>
      <c r="H95" s="164">
        <f t="shared" si="2"/>
        <v>0.7364138108032869</v>
      </c>
      <c r="I95" s="164">
        <f t="shared" si="3"/>
        <v>0.2635861891967131</v>
      </c>
    </row>
    <row r="96" spans="2:9" ht="15">
      <c r="B96" s="146">
        <v>43258</v>
      </c>
      <c r="C96" s="151">
        <v>476583385</v>
      </c>
      <c r="D96" s="151">
        <v>364224924</v>
      </c>
      <c r="E96" s="151">
        <f t="shared" si="0"/>
        <v>112358461</v>
      </c>
      <c r="F96" s="25" t="s">
        <v>225</v>
      </c>
      <c r="G96" s="163">
        <f t="shared" si="1"/>
        <v>43258</v>
      </c>
      <c r="H96" s="164">
        <f t="shared" si="2"/>
        <v>0.764241758029395</v>
      </c>
      <c r="I96" s="164">
        <f t="shared" si="3"/>
        <v>0.235758241970605</v>
      </c>
    </row>
    <row r="97" spans="2:9" ht="15">
      <c r="B97" s="146">
        <v>43265</v>
      </c>
      <c r="C97" s="151">
        <v>398204863</v>
      </c>
      <c r="D97" s="151">
        <v>290223134</v>
      </c>
      <c r="E97" s="151">
        <f t="shared" si="0"/>
        <v>107981729</v>
      </c>
      <c r="F97" s="25" t="s">
        <v>225</v>
      </c>
      <c r="G97" s="163">
        <f t="shared" si="1"/>
        <v>43265</v>
      </c>
      <c r="H97" s="164">
        <f t="shared" si="2"/>
        <v>0.7288287034304752</v>
      </c>
      <c r="I97" s="164">
        <f t="shared" si="3"/>
        <v>0.2711712965695248</v>
      </c>
    </row>
    <row r="98" spans="2:9" ht="15">
      <c r="B98" s="146">
        <v>43272</v>
      </c>
      <c r="C98" s="151">
        <v>429895538</v>
      </c>
      <c r="D98" s="151">
        <v>307172892</v>
      </c>
      <c r="E98" s="151">
        <f t="shared" si="0"/>
        <v>122722646</v>
      </c>
      <c r="F98" s="25" t="s">
        <v>225</v>
      </c>
      <c r="G98" s="163">
        <f t="shared" si="1"/>
        <v>43272</v>
      </c>
      <c r="H98" s="164">
        <f t="shared" si="2"/>
        <v>0.7145291468459019</v>
      </c>
      <c r="I98" s="164">
        <f t="shared" si="3"/>
        <v>0.2854708531540981</v>
      </c>
    </row>
    <row r="99" spans="2:9" ht="15">
      <c r="B99" s="146">
        <v>43279</v>
      </c>
      <c r="C99" s="151">
        <v>319869520</v>
      </c>
      <c r="D99" s="151">
        <v>223909776</v>
      </c>
      <c r="E99" s="151">
        <f t="shared" si="0"/>
        <v>95959744</v>
      </c>
      <c r="F99" s="25" t="s">
        <v>225</v>
      </c>
      <c r="G99" s="163">
        <f t="shared" si="1"/>
        <v>43279</v>
      </c>
      <c r="H99" s="164">
        <f t="shared" si="2"/>
        <v>0.7000034764175093</v>
      </c>
      <c r="I99" s="164">
        <f t="shared" si="3"/>
        <v>0.29999652358249074</v>
      </c>
    </row>
    <row r="100" spans="2:9" ht="15">
      <c r="B100" s="146">
        <v>43286</v>
      </c>
      <c r="C100" s="151">
        <v>445569428</v>
      </c>
      <c r="D100" s="151">
        <v>309036162</v>
      </c>
      <c r="E100" s="151">
        <f t="shared" si="0"/>
        <v>136533266</v>
      </c>
      <c r="F100" s="25" t="s">
        <v>168</v>
      </c>
      <c r="G100" s="163">
        <f t="shared" si="1"/>
        <v>43286</v>
      </c>
      <c r="H100" s="164">
        <f t="shared" si="2"/>
        <v>0.6935757764780935</v>
      </c>
      <c r="I100" s="164">
        <f t="shared" si="3"/>
        <v>0.30642422352190646</v>
      </c>
    </row>
    <row r="101" spans="2:9" ht="15">
      <c r="B101" s="146">
        <v>43293</v>
      </c>
      <c r="C101" s="151">
        <v>476403814</v>
      </c>
      <c r="D101" s="151">
        <v>297313336</v>
      </c>
      <c r="E101" s="151">
        <f t="shared" si="0"/>
        <v>179090478</v>
      </c>
      <c r="F101" s="25" t="s">
        <v>74</v>
      </c>
      <c r="G101" s="163">
        <f t="shared" si="1"/>
        <v>43293</v>
      </c>
      <c r="H101" s="164">
        <f t="shared" si="2"/>
        <v>0.624078412604816</v>
      </c>
      <c r="I101" s="164">
        <f t="shared" si="3"/>
        <v>0.37592158739518405</v>
      </c>
    </row>
    <row r="102" spans="2:9" ht="15">
      <c r="B102" s="146">
        <v>43300</v>
      </c>
      <c r="C102" s="151">
        <v>586985402</v>
      </c>
      <c r="D102" s="151">
        <v>392596312</v>
      </c>
      <c r="E102" s="151">
        <f t="shared" si="0"/>
        <v>194389090</v>
      </c>
      <c r="F102" s="25" t="s">
        <v>151</v>
      </c>
      <c r="G102" s="163">
        <f t="shared" si="1"/>
        <v>43300</v>
      </c>
      <c r="H102" s="164">
        <f t="shared" si="2"/>
        <v>0.6688348818596344</v>
      </c>
      <c r="I102" s="164">
        <f t="shared" si="3"/>
        <v>0.3311651181403656</v>
      </c>
    </row>
    <row r="103" spans="2:9" ht="15">
      <c r="B103" s="146">
        <v>43307</v>
      </c>
      <c r="C103" s="151">
        <v>569695891</v>
      </c>
      <c r="D103" s="151">
        <v>395444892</v>
      </c>
      <c r="E103" s="151">
        <f t="shared" si="0"/>
        <v>174250999</v>
      </c>
      <c r="F103" s="25" t="s">
        <v>151</v>
      </c>
      <c r="G103" s="163">
        <f t="shared" si="1"/>
        <v>43307</v>
      </c>
      <c r="H103" s="164">
        <f t="shared" si="2"/>
        <v>0.6941333055884723</v>
      </c>
      <c r="I103" s="164">
        <f t="shared" si="3"/>
        <v>0.3058666944115277</v>
      </c>
    </row>
    <row r="104" spans="2:9" ht="15">
      <c r="B104" s="146">
        <v>43314</v>
      </c>
      <c r="C104" s="151">
        <v>502008115</v>
      </c>
      <c r="D104" s="151">
        <v>338715244</v>
      </c>
      <c r="E104" s="151">
        <f t="shared" si="0"/>
        <v>163292871</v>
      </c>
      <c r="F104" s="25" t="s">
        <v>153</v>
      </c>
      <c r="G104" s="163">
        <f t="shared" si="1"/>
        <v>43314</v>
      </c>
      <c r="H104" s="164">
        <f t="shared" si="2"/>
        <v>0.6747206546651143</v>
      </c>
      <c r="I104" s="164">
        <f t="shared" si="3"/>
        <v>0.3252793453348857</v>
      </c>
    </row>
    <row r="105" spans="2:9" ht="15">
      <c r="B105" s="146">
        <v>43321</v>
      </c>
      <c r="C105" s="151">
        <v>496159807</v>
      </c>
      <c r="D105" s="151">
        <v>331687706</v>
      </c>
      <c r="E105" s="151">
        <f t="shared" si="0"/>
        <v>164472101</v>
      </c>
      <c r="F105" s="25" t="s">
        <v>156</v>
      </c>
      <c r="G105" s="163">
        <f t="shared" si="1"/>
        <v>43321</v>
      </c>
      <c r="H105" s="164">
        <f t="shared" si="2"/>
        <v>0.6685098255046685</v>
      </c>
      <c r="I105" s="164">
        <f t="shared" si="3"/>
        <v>0.3314901744953315</v>
      </c>
    </row>
    <row r="106" spans="2:9" ht="15">
      <c r="B106" s="146">
        <v>43328</v>
      </c>
      <c r="C106" s="151">
        <v>417766600</v>
      </c>
      <c r="D106" s="151">
        <v>274776362</v>
      </c>
      <c r="E106" s="151">
        <f t="shared" si="0"/>
        <v>142990238</v>
      </c>
      <c r="F106" s="25" t="s">
        <v>156</v>
      </c>
      <c r="G106" s="163">
        <f t="shared" si="1"/>
        <v>43328</v>
      </c>
      <c r="H106" s="164">
        <f t="shared" si="2"/>
        <v>0.6577269748227839</v>
      </c>
      <c r="I106" s="164">
        <f t="shared" si="3"/>
        <v>0.3422730251772162</v>
      </c>
    </row>
    <row r="107" spans="2:9" ht="15">
      <c r="B107" s="146">
        <v>43335</v>
      </c>
      <c r="C107" s="151">
        <v>443188884</v>
      </c>
      <c r="D107" s="151">
        <v>316832143</v>
      </c>
      <c r="E107" s="151">
        <f t="shared" si="0"/>
        <v>126356741</v>
      </c>
      <c r="F107" s="25" t="s">
        <v>133</v>
      </c>
      <c r="G107" s="163">
        <f t="shared" si="1"/>
        <v>43335</v>
      </c>
      <c r="H107" s="164">
        <f t="shared" si="2"/>
        <v>0.7148918992291332</v>
      </c>
      <c r="I107" s="164">
        <f t="shared" si="3"/>
        <v>0.2851081007708668</v>
      </c>
    </row>
    <row r="108" spans="2:9" ht="15">
      <c r="B108" s="146">
        <v>43342</v>
      </c>
      <c r="C108" s="151">
        <v>273565018</v>
      </c>
      <c r="D108" s="151">
        <v>222046474</v>
      </c>
      <c r="E108" s="151">
        <f t="shared" si="0"/>
        <v>51518544</v>
      </c>
      <c r="F108" s="25" t="s">
        <v>133</v>
      </c>
      <c r="G108" s="163">
        <f t="shared" si="1"/>
        <v>43342</v>
      </c>
      <c r="H108" s="164">
        <f t="shared" si="2"/>
        <v>0.8116771494519084</v>
      </c>
      <c r="I108" s="164">
        <f t="shared" si="3"/>
        <v>0.18832285054809164</v>
      </c>
    </row>
    <row r="109" spans="2:9" ht="15">
      <c r="B109" s="146">
        <v>43349</v>
      </c>
      <c r="C109" s="151">
        <v>313930166</v>
      </c>
      <c r="D109" s="151">
        <v>251243451</v>
      </c>
      <c r="E109" s="151">
        <f t="shared" si="0"/>
        <v>62686715</v>
      </c>
      <c r="F109" s="25" t="s">
        <v>137</v>
      </c>
      <c r="G109" s="163">
        <f t="shared" si="1"/>
        <v>43349</v>
      </c>
      <c r="H109" s="164">
        <f t="shared" si="2"/>
        <v>0.8003163703611713</v>
      </c>
      <c r="I109" s="164">
        <f t="shared" si="3"/>
        <v>0.19968362963882866</v>
      </c>
    </row>
    <row r="110" spans="2:9" ht="15">
      <c r="B110" s="146">
        <v>43356</v>
      </c>
      <c r="C110" s="151">
        <v>322235268</v>
      </c>
      <c r="D110" s="151">
        <v>253275115</v>
      </c>
      <c r="E110" s="151">
        <f t="shared" si="0"/>
        <v>68960153</v>
      </c>
      <c r="F110" s="25" t="s">
        <v>149</v>
      </c>
      <c r="G110" s="163">
        <f t="shared" si="1"/>
        <v>43356</v>
      </c>
      <c r="H110" s="164">
        <f t="shared" si="2"/>
        <v>0.7859943964916962</v>
      </c>
      <c r="I110" s="164">
        <f t="shared" si="3"/>
        <v>0.21400560350830375</v>
      </c>
    </row>
    <row r="111" spans="2:9" ht="15">
      <c r="B111" s="146">
        <v>43363</v>
      </c>
      <c r="C111" s="151">
        <v>327876488</v>
      </c>
      <c r="D111" s="151">
        <v>270872686</v>
      </c>
      <c r="E111" s="151">
        <f t="shared" si="0"/>
        <v>57003802</v>
      </c>
      <c r="F111" s="25" t="s">
        <v>59</v>
      </c>
      <c r="G111" s="163">
        <f t="shared" si="1"/>
        <v>43363</v>
      </c>
      <c r="H111" s="164">
        <f t="shared" si="2"/>
        <v>0.826142452764103</v>
      </c>
      <c r="I111" s="164">
        <f t="shared" si="3"/>
        <v>0.17385754723589694</v>
      </c>
    </row>
    <row r="112" spans="2:9" ht="15">
      <c r="B112" s="146">
        <v>43370</v>
      </c>
      <c r="C112" s="151">
        <v>297086389</v>
      </c>
      <c r="D112" s="151">
        <v>243484927</v>
      </c>
      <c r="E112" s="151">
        <f t="shared" si="0"/>
        <v>53601462</v>
      </c>
      <c r="F112" s="154" t="s">
        <v>59</v>
      </c>
      <c r="G112" s="163">
        <f t="shared" si="1"/>
        <v>43370</v>
      </c>
      <c r="H112" s="164">
        <f t="shared" si="2"/>
        <v>0.8195761772175971</v>
      </c>
      <c r="I112" s="164">
        <f t="shared" si="3"/>
        <v>0.18042382278240288</v>
      </c>
    </row>
    <row r="113" spans="2:9" ht="15">
      <c r="B113" s="146">
        <v>43377</v>
      </c>
      <c r="C113" s="151">
        <v>426142451</v>
      </c>
      <c r="D113" s="151">
        <v>341060654</v>
      </c>
      <c r="E113" s="151">
        <f t="shared" si="0"/>
        <v>85081797</v>
      </c>
      <c r="F113" s="154" t="s">
        <v>52</v>
      </c>
      <c r="G113" s="163">
        <f t="shared" si="1"/>
        <v>43377</v>
      </c>
      <c r="H113" s="164">
        <f t="shared" si="2"/>
        <v>0.8003442351252633</v>
      </c>
      <c r="I113" s="164">
        <f t="shared" si="3"/>
        <v>0.19965576487473669</v>
      </c>
    </row>
    <row r="114" spans="2:9" ht="15">
      <c r="B114" s="146">
        <v>43384</v>
      </c>
      <c r="C114" s="151">
        <v>304936286</v>
      </c>
      <c r="D114" s="151">
        <v>244364807</v>
      </c>
      <c r="E114" s="151">
        <f t="shared" si="0"/>
        <v>60571479</v>
      </c>
      <c r="F114" s="154" t="s">
        <v>52</v>
      </c>
      <c r="G114" s="163">
        <f t="shared" si="1"/>
        <v>43384</v>
      </c>
      <c r="H114" s="164">
        <f t="shared" si="2"/>
        <v>0.8013634920443676</v>
      </c>
      <c r="I114" s="164">
        <f t="shared" si="3"/>
        <v>0.19863650795563242</v>
      </c>
    </row>
    <row r="115" spans="2:9" ht="15">
      <c r="B115" s="146">
        <v>43391</v>
      </c>
      <c r="C115" s="151">
        <v>459833828</v>
      </c>
      <c r="D115" s="151">
        <v>282343504</v>
      </c>
      <c r="E115" s="151">
        <f t="shared" si="0"/>
        <v>177490324</v>
      </c>
      <c r="F115" s="154" t="s">
        <v>52</v>
      </c>
      <c r="G115" s="163">
        <f t="shared" si="1"/>
        <v>43391</v>
      </c>
      <c r="H115" s="164">
        <f t="shared" si="2"/>
        <v>0.6140120339297873</v>
      </c>
      <c r="I115" s="164">
        <f t="shared" si="3"/>
        <v>0.38598796607021263</v>
      </c>
    </row>
    <row r="116" spans="2:9" ht="15">
      <c r="B116" s="146">
        <v>43398</v>
      </c>
      <c r="C116" s="151">
        <v>344853003</v>
      </c>
      <c r="D116" s="151">
        <v>210927155</v>
      </c>
      <c r="E116" s="151">
        <f t="shared" si="0"/>
        <v>133925848</v>
      </c>
      <c r="F116" s="154" t="s">
        <v>963</v>
      </c>
      <c r="G116" s="163">
        <f t="shared" si="1"/>
        <v>43398</v>
      </c>
      <c r="H116" s="164">
        <f t="shared" si="2"/>
        <v>0.6116436660405129</v>
      </c>
      <c r="I116" s="164">
        <f t="shared" si="3"/>
        <v>0.3883563339594871</v>
      </c>
    </row>
    <row r="117" spans="2:9" ht="15">
      <c r="B117" s="146">
        <v>43405</v>
      </c>
      <c r="C117" s="151">
        <v>490944384</v>
      </c>
      <c r="D117" s="151">
        <v>420399783</v>
      </c>
      <c r="E117" s="151">
        <f t="shared" si="0"/>
        <v>70544601</v>
      </c>
      <c r="F117" s="154" t="s">
        <v>19</v>
      </c>
      <c r="G117" s="163">
        <f t="shared" si="1"/>
        <v>43405</v>
      </c>
      <c r="H117" s="164">
        <f t="shared" si="2"/>
        <v>0.8563083654705784</v>
      </c>
      <c r="I117" s="164">
        <f t="shared" si="3"/>
        <v>0.14369163452942157</v>
      </c>
    </row>
    <row r="118" spans="2:9" ht="15">
      <c r="B118" s="146">
        <v>43412</v>
      </c>
      <c r="C118" s="151">
        <v>353312537</v>
      </c>
      <c r="D118" s="151">
        <v>268578223</v>
      </c>
      <c r="E118" s="151">
        <f t="shared" si="0"/>
        <v>84734314</v>
      </c>
      <c r="F118" s="154" t="s">
        <v>19</v>
      </c>
      <c r="G118" s="163">
        <f t="shared" si="1"/>
        <v>43412</v>
      </c>
      <c r="H118" s="164">
        <f t="shared" si="2"/>
        <v>0.7601717880732888</v>
      </c>
      <c r="I118" s="164">
        <f t="shared" si="3"/>
        <v>0.23982821192671122</v>
      </c>
    </row>
    <row r="119" spans="2:9" ht="15">
      <c r="B119" s="146">
        <v>43419</v>
      </c>
      <c r="C119" s="151">
        <v>463245439</v>
      </c>
      <c r="D119" s="151">
        <v>369823217</v>
      </c>
      <c r="E119" s="151">
        <f t="shared" si="0"/>
        <v>93422222</v>
      </c>
      <c r="F119" s="154" t="s">
        <v>22</v>
      </c>
      <c r="G119" s="163">
        <f t="shared" si="1"/>
        <v>43419</v>
      </c>
      <c r="H119" s="164">
        <f t="shared" si="2"/>
        <v>0.7983310484358596</v>
      </c>
      <c r="I119" s="164">
        <f t="shared" si="3"/>
        <v>0.2016689515641405</v>
      </c>
    </row>
    <row r="120" spans="2:9" ht="15">
      <c r="B120" s="146">
        <v>43426</v>
      </c>
      <c r="C120" s="151">
        <v>352516990</v>
      </c>
      <c r="D120" s="151">
        <v>289710785</v>
      </c>
      <c r="E120" s="151">
        <f t="shared" si="0"/>
        <v>62806205</v>
      </c>
      <c r="F120" s="154" t="s">
        <v>22</v>
      </c>
      <c r="G120" s="163">
        <f t="shared" si="1"/>
        <v>43426</v>
      </c>
      <c r="H120" s="164">
        <f t="shared" si="2"/>
        <v>0.821834956096726</v>
      </c>
      <c r="I120" s="164">
        <f t="shared" si="3"/>
        <v>0.178165043903274</v>
      </c>
    </row>
    <row r="121" spans="2:9" ht="15">
      <c r="B121" s="146">
        <v>43433</v>
      </c>
      <c r="C121" s="151">
        <v>273968322</v>
      </c>
      <c r="D121" s="151">
        <v>224540598</v>
      </c>
      <c r="E121" s="151">
        <f t="shared" si="0"/>
        <v>49427724</v>
      </c>
      <c r="F121" s="154" t="s">
        <v>19</v>
      </c>
      <c r="G121" s="163">
        <f t="shared" si="1"/>
        <v>43433</v>
      </c>
      <c r="H121" s="164">
        <f t="shared" si="2"/>
        <v>0.8195859884851943</v>
      </c>
      <c r="I121" s="164">
        <f t="shared" si="3"/>
        <v>0.1804140115148057</v>
      </c>
    </row>
    <row r="122" spans="2:9" ht="15">
      <c r="B122" s="146">
        <v>43440</v>
      </c>
      <c r="C122" s="151">
        <v>433324548</v>
      </c>
      <c r="D122" s="151">
        <v>356218045</v>
      </c>
      <c r="E122" s="151">
        <f t="shared" si="0"/>
        <v>77106503</v>
      </c>
      <c r="F122" s="154" t="s">
        <v>14</v>
      </c>
      <c r="G122" s="163">
        <f t="shared" si="1"/>
        <v>43440</v>
      </c>
      <c r="H122" s="164">
        <f t="shared" si="2"/>
        <v>0.8220583085913702</v>
      </c>
      <c r="I122" s="164">
        <f t="shared" si="3"/>
        <v>0.1779416914086298</v>
      </c>
    </row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2018-12-13T14:54:03Z</dcterms:modified>
  <cp:category/>
  <cp:version/>
  <cp:contentType/>
  <cp:contentStatus/>
  <cp:revision>1221</cp:revision>
</cp:coreProperties>
</file>