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<sst xmlns="http://schemas.openxmlformats.org/spreadsheetml/2006/main" count="4589" uniqueCount="1573">
  <si>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</si>
  <si>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</si>
  <si>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</si>
  <si>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</si>
  <si>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</si>
  <si>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</si>
  <si>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</si>
  <si>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</si>
  <si>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</si>
  <si>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</si>
  <si>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</si>
  <si>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</si>
  <si>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</si>
  <si>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Joker</t>
  </si>
  <si>
    <t>InterCom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</si>
  <si>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</si>
  <si>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</si>
  <si>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</si>
  <si>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</si>
  <si>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</si>
  <si>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</si>
  <si>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</si>
  <si>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</si>
  <si>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Good Boys</t>
  </si>
  <si>
    <t>Jó srácok</t>
  </si>
  <si>
    <t>UIP</t>
  </si>
  <si>
    <t>Playmobil : The Movie</t>
  </si>
  <si>
    <t>Playmobil : A film</t>
  </si>
  <si>
    <t>Big Bang Media</t>
  </si>
  <si>
    <t>Rambo: Last Blood</t>
  </si>
  <si>
    <t>Rambo V - Utolsó vér</t>
  </si>
  <si>
    <t>Vertigo</t>
  </si>
  <si>
    <t>Trouble</t>
  </si>
  <si>
    <t>Kópé</t>
  </si>
  <si>
    <t>Downton Abbey</t>
  </si>
  <si>
    <t>Once Upon a Time in Hollywood</t>
  </si>
  <si>
    <t>Volt egyszer egy Hollywood</t>
  </si>
  <si>
    <t>TOP 10</t>
  </si>
  <si>
    <t>Mi újság, kuflik?</t>
  </si>
  <si>
    <t>Kedd</t>
  </si>
  <si>
    <t>Akik maradtak</t>
  </si>
  <si>
    <t>Budapest Film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</si>
  <si>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</si>
  <si>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</si>
  <si>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</si>
  <si>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</si>
  <si>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</si>
  <si>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</si>
  <si>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</si>
  <si>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</si>
  <si>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</si>
  <si>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The Lion King</t>
  </si>
  <si>
    <t>Az oroszlánkirály</t>
  </si>
  <si>
    <t>Paw Patrol</t>
  </si>
  <si>
    <t>Mancs örjárat</t>
  </si>
  <si>
    <t>The Goldfinch</t>
  </si>
  <si>
    <t>Az Aranypinty</t>
  </si>
  <si>
    <t>Ready or Not</t>
  </si>
  <si>
    <t>Aki bújt</t>
  </si>
  <si>
    <t>100 Things / 100 Dinge</t>
  </si>
  <si>
    <t>100 dolog</t>
  </si>
  <si>
    <t>Aladdin</t>
  </si>
  <si>
    <t>Toy Story 4</t>
  </si>
  <si>
    <t>Three Identical Strangers</t>
  </si>
  <si>
    <t>Három egyforma idegen</t>
  </si>
  <si>
    <t>MoziNet</t>
  </si>
  <si>
    <t>Norm of the North: Keys to the Kingdom</t>
  </si>
  <si>
    <t>Norm, az északi 2 – A királyság kulcsai</t>
  </si>
  <si>
    <t>Spider-Man: Far From Home</t>
  </si>
  <si>
    <t>Pókember: Idegenben</t>
  </si>
  <si>
    <t>Fast &amp; Furious: Hobbs &amp; Shaw</t>
  </si>
  <si>
    <t>Halálos iramban: Hobbs &amp; Shaw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</si>
  <si>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</si>
  <si>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</si>
  <si>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</si>
  <si>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</si>
  <si>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</si>
  <si>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</si>
  <si>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</si>
  <si>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</si>
  <si>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</si>
  <si>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</si>
  <si>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</si>
  <si>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</si>
  <si>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</si>
  <si>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</si>
  <si>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</si>
  <si>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</si>
  <si>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</si>
  <si>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</si>
  <si>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</si>
  <si>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Avengers: Endgame</t>
  </si>
  <si>
    <t>Bosszúállók: Végjáték</t>
  </si>
  <si>
    <t>The Hustle</t>
  </si>
  <si>
    <t>Csaló csajok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</si>
  <si>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</si>
  <si>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</si>
  <si>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</si>
  <si>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</si>
  <si>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</si>
  <si>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</si>
  <si>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</si>
  <si>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Hungaricom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</si>
  <si>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</si>
  <si>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</si>
  <si>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</si>
  <si>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</si>
  <si>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</si>
  <si>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</si>
  <si>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</si>
  <si>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</si>
  <si>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Bohemian Rhapsody</t>
  </si>
  <si>
    <t>Bohém rapszódia</t>
  </si>
  <si>
    <t>Rocketman</t>
  </si>
  <si>
    <t>Goliath</t>
  </si>
  <si>
    <t>Góliát</t>
  </si>
  <si>
    <t>Vita &amp; Virginia</t>
  </si>
  <si>
    <t>Vita &amp; Virginia - Szerelmünk története</t>
  </si>
  <si>
    <t>Bring The Soul - The Movie</t>
  </si>
  <si>
    <t>Pannonia</t>
  </si>
  <si>
    <t>Doubles vies / Non-Fiction</t>
  </si>
  <si>
    <t>Kettős életek</t>
  </si>
  <si>
    <t>25 km/h</t>
  </si>
  <si>
    <t>25 km/h - Féktelen száguldás</t>
  </si>
  <si>
    <t>The Price of Everything</t>
  </si>
  <si>
    <t>Senki többet</t>
  </si>
  <si>
    <t>Magyarhangya</t>
  </si>
  <si>
    <t>Nous finirons ensemble</t>
  </si>
  <si>
    <t>Együtt megyünk</t>
  </si>
  <si>
    <t>Cirko Film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</si>
  <si>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</si>
  <si>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</si>
  <si>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</si>
  <si>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</si>
  <si>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</si>
  <si>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</si>
  <si>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</si>
  <si>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</si>
  <si>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</si>
  <si>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</si>
  <si>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</si>
  <si>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</si>
  <si>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</si>
  <si>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</si>
  <si>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</si>
  <si>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</si>
  <si>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</si>
  <si>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</si>
  <si>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</si>
  <si>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</si>
  <si>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</si>
  <si>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</si>
  <si>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</si>
  <si>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</si>
  <si>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</si>
  <si>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</si>
  <si>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</si>
  <si>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</si>
  <si>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</si>
  <si>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</si>
  <si>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</si>
  <si>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</si>
  <si>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</si>
  <si>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</si>
  <si>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</si>
  <si>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</si>
  <si>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</si>
  <si>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</si>
  <si>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</si>
  <si>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</si>
  <si>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</si>
  <si>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</si>
  <si>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</si>
  <si>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</si>
  <si>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</si>
  <si>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</si>
  <si>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</si>
  <si>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</si>
  <si>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</si>
  <si>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</si>
  <si>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</si>
  <si>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</si>
  <si>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</si>
  <si>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</si>
  <si>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</si>
  <si>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</si>
  <si>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</si>
  <si>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</si>
  <si>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</si>
  <si>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</si>
  <si>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</si>
  <si>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</si>
  <si>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</si>
  <si>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</si>
  <si>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</si>
  <si>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</si>
  <si>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</si>
  <si>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</si>
  <si>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</si>
  <si>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</si>
  <si>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</si>
  <si>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</si>
  <si>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</si>
  <si>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</si>
  <si>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</si>
  <si>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</si>
  <si>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</si>
  <si>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</si>
  <si>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</si>
  <si>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</si>
  <si>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</si>
  <si>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</si>
  <si>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</si>
  <si>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</si>
  <si>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</si>
  <si>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</si>
  <si>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</si>
  <si>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</si>
  <si>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</si>
  <si>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</si>
  <si>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</si>
  <si>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</si>
  <si>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</si>
  <si>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</si>
  <si>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</si>
  <si>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</si>
  <si>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</si>
  <si>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</si>
  <si>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</si>
  <si>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</si>
  <si>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</si>
  <si>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</si>
  <si>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</si>
  <si>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</si>
  <si>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</si>
  <si>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</si>
  <si>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</si>
  <si>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</si>
  <si>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</si>
  <si>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</si>
  <si>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</si>
  <si>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</si>
  <si>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</si>
  <si>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</si>
  <si>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</si>
  <si>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</si>
  <si>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</si>
  <si>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</si>
  <si>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</si>
  <si>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</si>
  <si>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</si>
  <si>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</si>
  <si>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</si>
  <si>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</si>
  <si>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</si>
  <si>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</si>
  <si>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</si>
  <si>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</si>
  <si>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Captain Marvel</t>
  </si>
  <si>
    <t>Marvel Kapitány</t>
  </si>
  <si>
    <t>Most van most</t>
  </si>
  <si>
    <t>Romis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</si>
  <si>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</si>
  <si>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</si>
  <si>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</si>
  <si>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</si>
  <si>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</si>
  <si>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</si>
  <si>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</si>
  <si>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</si>
  <si>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</si>
  <si>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</si>
  <si>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</si>
  <si>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</si>
  <si>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</si>
  <si>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</si>
  <si>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</si>
  <si>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</si>
  <si>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</si>
  <si>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</si>
  <si>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</si>
  <si>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</si>
  <si>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</si>
  <si>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</si>
  <si>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</si>
  <si>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Kölcsönlakás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</si>
  <si>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</si>
  <si>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</si>
  <si>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</si>
  <si>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</si>
  <si>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</si>
  <si>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</si>
  <si>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</si>
  <si>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</si>
  <si>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</si>
  <si>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</si>
  <si>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</si>
  <si>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</si>
  <si>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</si>
  <si>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</si>
  <si>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</si>
  <si>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</si>
  <si>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</si>
  <si>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</si>
  <si>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</si>
  <si>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</si>
  <si>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</si>
  <si>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</si>
  <si>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</si>
  <si>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</si>
  <si>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</si>
  <si>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</si>
  <si>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</si>
  <si>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</si>
  <si>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</si>
  <si>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</si>
  <si>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</si>
  <si>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</si>
  <si>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</si>
  <si>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</si>
  <si>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</si>
  <si>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</si>
  <si>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</si>
  <si>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</si>
  <si>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</si>
  <si>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</si>
  <si>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</si>
  <si>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</si>
  <si>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</si>
  <si>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</si>
  <si>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</si>
  <si>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</si>
  <si>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</si>
  <si>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</si>
  <si>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</si>
  <si>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</si>
  <si>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</si>
  <si>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</si>
  <si>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</si>
  <si>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</si>
  <si>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</si>
  <si>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</si>
  <si>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</si>
  <si>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</si>
  <si>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</si>
  <si>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</si>
  <si>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</si>
  <si>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</si>
  <si>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</si>
  <si>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</si>
  <si>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</si>
  <si>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</si>
  <si>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</si>
  <si>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</si>
  <si>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</si>
  <si>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</si>
  <si>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</si>
  <si>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</si>
  <si>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</si>
  <si>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</si>
  <si>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</si>
  <si>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</si>
  <si>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</si>
  <si>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</si>
  <si>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</si>
  <si>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</si>
  <si>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</si>
  <si>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</si>
  <si>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</si>
  <si>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</si>
  <si>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</si>
  <si>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</si>
  <si>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</si>
  <si>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</si>
  <si>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</si>
  <si>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</si>
  <si>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</si>
  <si>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</si>
  <si>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</si>
  <si>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</si>
  <si>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</si>
  <si>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</si>
  <si>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</si>
  <si>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</si>
  <si>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</si>
  <si>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</si>
  <si>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BUÉK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</si>
  <si>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</si>
  <si>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</si>
  <si>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</si>
  <si>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</si>
  <si>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</si>
  <si>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</si>
  <si>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</si>
  <si>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</si>
  <si>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</si>
  <si>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</si>
  <si>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</si>
  <si>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</si>
  <si>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</si>
  <si>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</si>
  <si>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</si>
  <si>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</si>
  <si>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</si>
  <si>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</si>
  <si>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</si>
  <si>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</si>
  <si>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</si>
  <si>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</si>
  <si>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Cinenuovo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</si>
  <si>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</si>
  <si>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</si>
  <si>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</si>
  <si>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</si>
  <si>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</si>
  <si>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</si>
  <si>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</si>
  <si>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</si>
  <si>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</si>
  <si>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</si>
  <si>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</si>
  <si>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</si>
  <si>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</si>
  <si>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</si>
  <si>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</si>
  <si>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</si>
  <si>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</si>
  <si>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</si>
  <si>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</si>
  <si>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</si>
  <si>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</si>
  <si>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</si>
  <si>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</si>
  <si>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</si>
  <si>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X – A rendszerből törölve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</si>
  <si>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</si>
  <si>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</si>
  <si>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</si>
  <si>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</si>
  <si>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</si>
  <si>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</si>
  <si>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</si>
  <si>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</si>
  <si>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</si>
  <si>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</si>
  <si>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</si>
  <si>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</si>
  <si>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</si>
  <si>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</si>
  <si>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</si>
  <si>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</si>
  <si>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</si>
  <si>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</si>
  <si>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</si>
  <si>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</si>
  <si>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</si>
  <si>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</si>
  <si>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</si>
  <si>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</si>
  <si>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</si>
  <si>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</si>
  <si>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</si>
  <si>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</si>
  <si>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</si>
  <si>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</si>
  <si>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</si>
  <si>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</si>
  <si>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</si>
  <si>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</si>
  <si>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</si>
  <si>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</si>
  <si>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</si>
  <si>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</si>
  <si>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</si>
  <si>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</si>
  <si>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</si>
  <si>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</si>
  <si>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</si>
  <si>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</si>
  <si>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</si>
  <si>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</si>
  <si>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</si>
  <si>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</si>
  <si>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</si>
  <si>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</si>
  <si>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</si>
  <si>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</si>
  <si>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</si>
  <si>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</si>
  <si>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</si>
  <si>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</si>
  <si>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</si>
  <si>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</si>
  <si>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</si>
  <si>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</si>
  <si>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</si>
  <si>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</si>
  <si>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</si>
  <si>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</si>
  <si>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</si>
  <si>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</si>
  <si>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</si>
  <si>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</si>
  <si>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</si>
  <si>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</si>
  <si>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</si>
  <si>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</si>
  <si>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</si>
  <si>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</si>
  <si>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</si>
  <si>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</si>
  <si>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</si>
  <si>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</si>
  <si>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</si>
  <si>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</si>
  <si>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</si>
  <si>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</si>
  <si>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</si>
  <si>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</si>
  <si>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</si>
  <si>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</si>
  <si>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</si>
  <si>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</si>
  <si>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</si>
  <si>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</si>
  <si>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</si>
  <si>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</si>
  <si>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</si>
  <si>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</si>
  <si>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</si>
  <si>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</si>
  <si>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</si>
  <si>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</si>
  <si>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</si>
  <si>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</si>
  <si>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</si>
  <si>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</si>
  <si>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</si>
  <si>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</si>
  <si>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</si>
  <si>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</si>
  <si>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</si>
  <si>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</si>
  <si>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</si>
  <si>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</si>
  <si>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</si>
  <si>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</si>
  <si>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</si>
  <si>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</si>
  <si>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</si>
  <si>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</si>
  <si>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</si>
  <si>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</si>
  <si>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</si>
  <si>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</si>
  <si>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</si>
  <si>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</si>
  <si>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</si>
  <si>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</si>
  <si>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</si>
  <si>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</si>
  <si>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</si>
  <si>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</si>
  <si>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</si>
  <si>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</si>
  <si>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</si>
  <si>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</si>
  <si>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</si>
  <si>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</si>
  <si>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</si>
  <si>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</si>
  <si>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</si>
  <si>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</si>
  <si>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</si>
  <si>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</si>
  <si>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</si>
  <si>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</si>
  <si>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</si>
  <si>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</si>
  <si>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</si>
  <si>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</si>
  <si>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</si>
  <si>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</si>
  <si>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</si>
  <si>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</si>
  <si>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</si>
  <si>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</si>
  <si>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</si>
  <si>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</si>
  <si>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</si>
  <si>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</si>
  <si>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</si>
  <si>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</si>
  <si>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</si>
  <si>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</si>
  <si>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</si>
  <si>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</si>
  <si>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</si>
  <si>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</si>
  <si>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</si>
  <si>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</si>
  <si>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</si>
  <si>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</si>
  <si>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</si>
  <si>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</si>
  <si>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</si>
  <si>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</si>
  <si>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</si>
  <si>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>Overboard</t>
  </si>
  <si>
    <t>Átejtve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</si>
  <si>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</si>
  <si>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</si>
  <si>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</si>
  <si>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</si>
  <si>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</si>
  <si>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</si>
  <si>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</si>
  <si>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</si>
  <si>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</si>
  <si>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</si>
  <si>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</si>
  <si>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</si>
  <si>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</si>
  <si>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</si>
  <si>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</si>
  <si>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</si>
  <si>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</si>
  <si>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</si>
  <si>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</si>
  <si>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</si>
  <si>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</si>
  <si>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</si>
  <si>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</si>
  <si>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</si>
  <si>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</si>
  <si>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</si>
  <si>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</si>
  <si>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</si>
  <si>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</si>
  <si>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</si>
  <si>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</si>
  <si>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</si>
  <si>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</si>
  <si>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Avengers: Infinity War</t>
  </si>
  <si>
    <t>Bosszúállók – Végtelen háború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</si>
  <si>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</si>
  <si>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</si>
  <si>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</si>
  <si>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</si>
  <si>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</si>
  <si>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</si>
  <si>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</si>
  <si>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</si>
  <si>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</si>
  <si>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</si>
  <si>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</si>
  <si>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</si>
  <si>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</si>
  <si>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</si>
  <si>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</si>
  <si>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</si>
  <si>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</si>
  <si>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</si>
  <si>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</si>
  <si>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</si>
  <si>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</si>
  <si>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</si>
  <si>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</si>
  <si>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</si>
  <si>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</si>
  <si>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</si>
  <si>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</si>
  <si>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</si>
  <si>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</si>
  <si>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</si>
  <si>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</si>
  <si>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</si>
  <si>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</si>
  <si>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</si>
  <si>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</si>
  <si>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</si>
  <si>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</si>
  <si>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</si>
  <si>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</si>
  <si>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</si>
  <si>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</si>
  <si>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</si>
  <si>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</si>
  <si>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</si>
  <si>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</si>
  <si>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</si>
  <si>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</si>
  <si>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</si>
  <si>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</si>
  <si>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</si>
  <si>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</si>
  <si>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</si>
  <si>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</si>
  <si>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</si>
  <si>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</si>
  <si>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</si>
  <si>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</si>
  <si>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</si>
  <si>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</si>
  <si>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</si>
  <si>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</si>
  <si>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</si>
  <si>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</si>
  <si>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</si>
  <si>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</si>
  <si>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</si>
  <si>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</si>
  <si>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</si>
  <si>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</si>
  <si>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</si>
  <si>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</si>
  <si>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</si>
  <si>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</si>
  <si>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</si>
  <si>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</si>
  <si>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</si>
  <si>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</si>
  <si>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</si>
  <si>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</si>
  <si>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</si>
  <si>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</si>
  <si>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</si>
  <si>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</si>
  <si>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</si>
  <si>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</si>
  <si>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</si>
  <si>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</si>
  <si>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</si>
  <si>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</si>
  <si>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</si>
  <si>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</si>
  <si>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</si>
  <si>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</si>
  <si>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</si>
  <si>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</si>
  <si>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</si>
  <si>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</si>
  <si>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</si>
  <si>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</si>
  <si>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</si>
  <si>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</si>
  <si>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</si>
  <si>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</si>
  <si>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</si>
  <si>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</si>
  <si>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</si>
  <si>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</si>
  <si>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</si>
  <si>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</si>
  <si>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</si>
  <si>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</si>
  <si>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</si>
  <si>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</si>
  <si>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</si>
  <si>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</si>
  <si>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</si>
  <si>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</si>
  <si>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</si>
  <si>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</si>
  <si>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</si>
  <si>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</si>
  <si>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</si>
  <si>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</si>
  <si>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</si>
  <si>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</si>
  <si>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</si>
  <si>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</si>
  <si>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</si>
  <si>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</si>
  <si>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</si>
  <si>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</si>
  <si>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</si>
  <si>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</si>
  <si>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</si>
  <si>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</si>
  <si>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</si>
  <si>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</si>
  <si>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</si>
  <si>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</si>
  <si>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</si>
  <si>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</si>
  <si>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</si>
  <si>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</si>
  <si>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</si>
  <si>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</si>
  <si>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</si>
  <si>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</si>
  <si>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</si>
  <si>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</si>
  <si>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</si>
  <si>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</si>
  <si>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</si>
  <si>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</si>
  <si>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</si>
  <si>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</si>
  <si>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</si>
  <si>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</si>
  <si>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</si>
  <si>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</si>
  <si>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</si>
  <si>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</si>
  <si>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</si>
  <si>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</si>
  <si>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</si>
  <si>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</si>
  <si>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</si>
  <si>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</si>
  <si>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</si>
  <si>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</si>
  <si>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</si>
  <si>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</si>
  <si>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</si>
  <si>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</si>
  <si>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</si>
  <si>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</si>
  <si>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</si>
  <si>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</si>
  <si>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</si>
  <si>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</si>
  <si>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</si>
  <si>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</si>
  <si>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</si>
  <si>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</si>
  <si>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</si>
  <si>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</si>
  <si>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</si>
  <si>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</si>
  <si>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</si>
  <si>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</si>
  <si>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</si>
  <si>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</si>
  <si>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</si>
  <si>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</si>
  <si>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</si>
  <si>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</si>
  <si>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</si>
  <si>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</si>
  <si>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</si>
  <si>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</si>
  <si>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</si>
  <si>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</si>
  <si>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</si>
  <si>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</si>
  <si>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</si>
  <si>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</si>
  <si>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</si>
  <si>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</si>
  <si>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</si>
  <si>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</si>
  <si>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</si>
  <si>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</si>
  <si>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</si>
  <si>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</si>
  <si>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</si>
  <si>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</si>
  <si>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</si>
  <si>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</si>
  <si>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</si>
  <si>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</si>
  <si>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</si>
  <si>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</si>
  <si>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</si>
  <si>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</si>
  <si>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</si>
  <si>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</si>
  <si>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</si>
  <si>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</si>
  <si>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</si>
  <si>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</si>
  <si>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</si>
  <si>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</si>
  <si>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</si>
  <si>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</si>
  <si>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</si>
  <si>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</si>
  <si>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</si>
  <si>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</si>
  <si>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</si>
  <si>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</si>
  <si>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</si>
  <si>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</si>
  <si>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</si>
  <si>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</si>
  <si>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</si>
  <si>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</si>
  <si>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</si>
  <si>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</si>
  <si>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</si>
  <si>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</si>
  <si>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</si>
  <si>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</si>
  <si>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</si>
  <si>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</si>
  <si>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</si>
  <si>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</si>
  <si>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</si>
  <si>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</si>
  <si>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</si>
  <si>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</si>
  <si>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</si>
  <si>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</si>
  <si>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</si>
  <si>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</si>
  <si>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</si>
  <si>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</si>
  <si>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</si>
  <si>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</si>
  <si>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</si>
  <si>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</si>
  <si>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</si>
  <si>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</si>
  <si>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</si>
  <si>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</si>
  <si>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</si>
  <si>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</si>
  <si>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</si>
  <si>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</si>
  <si>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</si>
  <si>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</si>
  <si>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</si>
  <si>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</si>
  <si>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</si>
  <si>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</si>
  <si>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</si>
  <si>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</si>
  <si>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</si>
  <si>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</si>
  <si>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</si>
  <si>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Pappa Pia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</si>
  <si>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</si>
  <si>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</si>
  <si>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</si>
  <si>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</si>
  <si>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</si>
  <si>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</si>
  <si>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</si>
  <si>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</si>
  <si>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</si>
  <si>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</si>
  <si>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</si>
  <si>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</si>
  <si>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</si>
  <si>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</si>
  <si>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</si>
  <si>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</si>
  <si>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</si>
  <si>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</si>
  <si>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</si>
  <si>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</si>
  <si>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</si>
  <si>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</si>
  <si>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</si>
  <si>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</si>
  <si>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</si>
  <si>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</si>
  <si>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</si>
  <si>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</si>
  <si>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</si>
  <si>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</si>
  <si>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</si>
  <si>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</si>
  <si>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</si>
  <si>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</si>
  <si>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</si>
  <si>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</si>
  <si>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</si>
  <si>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</si>
  <si>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</si>
  <si>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</si>
  <si>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</si>
  <si>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</si>
  <si>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</si>
  <si>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</si>
  <si>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</si>
  <si>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</si>
  <si>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</si>
  <si>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</si>
  <si>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</si>
  <si>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</si>
  <si>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</si>
  <si>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</si>
  <si>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</si>
  <si>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</si>
  <si>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</si>
  <si>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</si>
  <si>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</si>
  <si>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</si>
  <si>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</si>
  <si>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</si>
  <si>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</si>
  <si>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</si>
  <si>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</si>
  <si>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</si>
  <si>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</si>
  <si>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</si>
  <si>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</si>
  <si>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</si>
  <si>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</si>
  <si>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</si>
  <si>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</si>
  <si>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</si>
  <si>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</si>
  <si>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</si>
  <si>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</si>
  <si>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</si>
  <si>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</si>
  <si>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</si>
  <si>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</si>
  <si>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</si>
  <si>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</si>
  <si>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</si>
  <si>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</si>
  <si>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</si>
  <si>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</si>
  <si>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</si>
  <si>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</si>
  <si>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</si>
  <si>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</si>
  <si>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</si>
  <si>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</si>
  <si>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</si>
  <si>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</si>
  <si>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</si>
  <si>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</si>
  <si>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</si>
  <si>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</si>
  <si>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</si>
  <si>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</si>
  <si>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</si>
  <si>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</si>
  <si>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</si>
  <si>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</si>
  <si>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</si>
  <si>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</si>
  <si>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</si>
  <si>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</si>
  <si>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</si>
  <si>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</si>
  <si>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</si>
  <si>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</si>
  <si>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</si>
  <si>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</si>
  <si>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</si>
  <si>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</si>
  <si>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</si>
  <si>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</si>
  <si>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</si>
  <si>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</si>
  <si>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</si>
  <si>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</si>
  <si>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</si>
  <si>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</si>
  <si>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</si>
  <si>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</si>
  <si>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</si>
  <si>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</si>
  <si>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</si>
  <si>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</si>
  <si>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</si>
  <si>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</si>
  <si>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</si>
  <si>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</si>
  <si>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</si>
  <si>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</si>
  <si>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</si>
  <si>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</si>
  <si>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</si>
  <si>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</si>
  <si>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</si>
  <si>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</si>
  <si>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</si>
  <si>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</si>
  <si>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</si>
  <si>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</si>
  <si>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</si>
  <si>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</si>
  <si>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</si>
  <si>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</si>
  <si>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</si>
  <si>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</si>
  <si>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</si>
  <si>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</si>
  <si>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</si>
  <si>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</si>
  <si>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</si>
  <si>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</si>
  <si>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</si>
  <si>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</si>
  <si>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</si>
  <si>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</si>
  <si>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</si>
  <si>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</si>
  <si>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</si>
  <si>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</si>
  <si>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</si>
  <si>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</si>
  <si>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</si>
  <si>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</si>
  <si>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</si>
  <si>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</si>
  <si>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</si>
  <si>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</si>
  <si>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</si>
  <si>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</si>
  <si>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</si>
  <si>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</si>
  <si>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</si>
  <si>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</si>
  <si>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</si>
  <si>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</si>
  <si>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</si>
  <si>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</si>
  <si>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</si>
  <si>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</si>
  <si>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</si>
  <si>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</si>
  <si>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</si>
  <si>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</si>
  <si>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</si>
  <si>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</si>
  <si>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</si>
  <si>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</si>
  <si>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</si>
  <si>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</si>
  <si>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</si>
  <si>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</si>
  <si>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</si>
  <si>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</si>
  <si>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</si>
  <si>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</si>
  <si>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</si>
  <si>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</si>
  <si>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</si>
  <si>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</si>
  <si>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</si>
  <si>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</si>
  <si>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</si>
  <si>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</si>
  <si>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</si>
  <si>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</si>
  <si>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</si>
  <si>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</si>
  <si>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</si>
  <si>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</si>
  <si>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</si>
  <si>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</si>
  <si>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</si>
  <si>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</si>
  <si>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</si>
  <si>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</si>
  <si>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</si>
  <si>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</si>
  <si>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</si>
  <si>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</si>
  <si>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</si>
  <si>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</si>
  <si>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</si>
  <si>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</si>
  <si>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</si>
  <si>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</si>
  <si>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</si>
  <si>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</si>
  <si>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</si>
  <si>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</si>
  <si>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</si>
  <si>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</si>
  <si>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</si>
  <si>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</si>
  <si>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</si>
  <si>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</si>
  <si>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</si>
  <si>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</si>
  <si>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</si>
  <si>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</si>
  <si>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</si>
  <si>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</si>
  <si>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</si>
  <si>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</si>
  <si>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</si>
  <si>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</si>
  <si>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</si>
  <si>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</si>
  <si>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</si>
  <si>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</si>
  <si>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</si>
  <si>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</si>
  <si>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</si>
  <si>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</si>
  <si>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</si>
  <si>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</si>
  <si>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</si>
  <si>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</si>
  <si>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</si>
  <si>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</si>
  <si>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</si>
  <si>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</si>
  <si>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</si>
  <si>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</si>
  <si>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</si>
  <si>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</si>
  <si>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</si>
  <si>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</si>
  <si>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</si>
  <si>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</si>
  <si>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</si>
  <si>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</si>
  <si>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</si>
  <si>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</si>
  <si>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</si>
  <si>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</si>
  <si>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</si>
  <si>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</si>
  <si>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</si>
  <si>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</si>
  <si>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</si>
  <si>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</si>
  <si>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</si>
  <si>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</si>
  <si>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</si>
  <si>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</si>
  <si>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</si>
  <si>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</si>
  <si>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</si>
  <si>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</si>
  <si>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</si>
  <si>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</si>
  <si>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</si>
  <si>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</si>
  <si>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</si>
  <si>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</si>
  <si>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</si>
  <si>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</si>
  <si>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</si>
  <si>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</si>
  <si>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</si>
  <si>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</si>
  <si>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</si>
  <si>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</si>
  <si>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</si>
  <si>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</si>
  <si>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</si>
  <si>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</si>
  <si>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</si>
  <si>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</si>
  <si>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</si>
  <si>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</si>
  <si>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</si>
  <si>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</si>
  <si>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</si>
  <si>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</si>
  <si>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</si>
  <si>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</si>
  <si>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</si>
  <si>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</si>
  <si>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</si>
  <si>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</si>
  <si>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</si>
  <si>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</si>
  <si>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</si>
  <si>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</si>
  <si>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</si>
  <si>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</si>
  <si>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</si>
  <si>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</si>
  <si>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</si>
  <si>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</si>
  <si>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</si>
  <si>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</si>
  <si>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</si>
  <si>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</si>
  <si>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</si>
  <si>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</si>
  <si>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</si>
  <si>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</si>
  <si>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</si>
  <si>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</si>
  <si>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</si>
  <si>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</si>
  <si>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</si>
  <si>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</si>
  <si>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</si>
  <si>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</si>
  <si>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</si>
  <si>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</si>
  <si>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</si>
  <si>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</si>
  <si>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</si>
  <si>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</si>
  <si>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</si>
  <si>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</si>
  <si>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</si>
  <si>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</si>
  <si>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</si>
  <si>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</si>
  <si>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</si>
  <si>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</si>
  <si>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</si>
  <si>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</si>
  <si>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</si>
  <si>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</si>
  <si>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</si>
  <si>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</si>
  <si>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</si>
  <si>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</si>
  <si>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</si>
  <si>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</si>
  <si>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</si>
  <si>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</si>
  <si>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</si>
  <si>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</si>
  <si>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</si>
  <si>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</si>
  <si>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</si>
  <si>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</si>
  <si>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</si>
  <si>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</si>
  <si>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</si>
  <si>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</si>
  <si>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</si>
  <si>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</si>
  <si>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</si>
  <si>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</si>
  <si>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</si>
  <si>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</si>
  <si>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</si>
  <si>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</si>
  <si>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</si>
  <si>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</si>
  <si>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</si>
  <si>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</si>
  <si>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</si>
  <si>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</si>
  <si>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</si>
  <si>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</si>
  <si>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</si>
  <si>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</si>
  <si>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</si>
  <si>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</si>
  <si>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</si>
  <si>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</si>
  <si>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</si>
  <si>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</si>
  <si>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</si>
  <si>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</si>
  <si>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</si>
  <si>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</si>
  <si>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</si>
  <si>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</si>
  <si>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</si>
  <si>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</si>
  <si>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</si>
  <si>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</si>
  <si>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</si>
  <si>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</si>
  <si>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</si>
  <si>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</si>
  <si>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</si>
  <si>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</si>
  <si>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</si>
  <si>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</si>
  <si>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</si>
  <si>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</si>
  <si>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</si>
  <si>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</si>
  <si>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</si>
  <si>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</si>
  <si>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</si>
  <si>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</si>
  <si>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</si>
  <si>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</si>
  <si>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</si>
  <si>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</si>
  <si>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</si>
  <si>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</si>
  <si>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</si>
  <si>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</si>
  <si>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</si>
  <si>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</si>
  <si>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</si>
  <si>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</si>
  <si>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</si>
  <si>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</si>
  <si>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</si>
  <si>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</si>
  <si>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</si>
  <si>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</si>
  <si>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</si>
  <si>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</si>
  <si>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</si>
  <si>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</si>
  <si>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</si>
  <si>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</si>
  <si>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</si>
  <si>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</si>
  <si>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</si>
  <si>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</si>
  <si>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</si>
  <si>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</si>
  <si>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</si>
  <si>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</si>
  <si>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</si>
  <si>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</si>
  <si>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</si>
  <si>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</si>
  <si>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</si>
  <si>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</si>
  <si>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</si>
  <si>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</si>
  <si>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</si>
  <si>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</si>
  <si>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Gemini Man</t>
  </si>
  <si>
    <t>Pavarotti</t>
  </si>
  <si>
    <t>Prédák</t>
  </si>
  <si>
    <t>Haunt</t>
  </si>
  <si>
    <t>FOMO - Megosztod, és uralkodsz</t>
  </si>
  <si>
    <t xml:space="preserve">Who's That Granny </t>
  </si>
  <si>
    <t>Álomnagyi</t>
  </si>
  <si>
    <t>Maleficent: Mistress of Evil</t>
  </si>
  <si>
    <t>Demóna: A sötétség úrnője</t>
  </si>
  <si>
    <t>Lili</t>
  </si>
  <si>
    <t>ELF</t>
  </si>
  <si>
    <t>Zombieland - A második lövés</t>
  </si>
  <si>
    <t>Zombieland: Double Tap</t>
  </si>
  <si>
    <t>Abominable</t>
  </si>
  <si>
    <t>Jetikölyök</t>
  </si>
  <si>
    <t>El Ángel</t>
  </si>
  <si>
    <t>Az angyal</t>
  </si>
  <si>
    <t>Countdown</t>
  </si>
  <si>
    <t>Halálod appja</t>
  </si>
  <si>
    <t>Rebelles</t>
  </si>
  <si>
    <t>Lázadók</t>
  </si>
  <si>
    <t>Szörnyen boldog Halloween</t>
  </si>
  <si>
    <t>Salma's Big Wish</t>
  </si>
  <si>
    <t>Terminator 2 – Az ítélet napja 3D</t>
  </si>
  <si>
    <t>Terminator 2 - 3D</t>
  </si>
  <si>
    <t>Víz és cukor - Carlo Di Palma, az élet színei</t>
  </si>
  <si>
    <t>Water and Sugar: Carlo Di Palma, the Colours of Life</t>
  </si>
  <si>
    <t>Addams Family - A galád család</t>
  </si>
  <si>
    <t>The Addams Family</t>
  </si>
  <si>
    <t>Drakulics elvtárs</t>
  </si>
  <si>
    <t>Terminátor: Sötét végzet</t>
  </si>
  <si>
    <t>Terminator: Dark Fate</t>
  </si>
  <si>
    <t>Clara - Egy tündéri kaland</t>
  </si>
  <si>
    <t>Clara</t>
  </si>
  <si>
    <t>Lótolvajok</t>
  </si>
  <si>
    <t>Out Stealing Horses</t>
  </si>
  <si>
    <t>Aretha Franklin: Amazing Grace – A szeretet hangján</t>
  </si>
  <si>
    <t>Aretha Franklin: Amazing Grace</t>
  </si>
  <si>
    <t>Terminator : Dark Fate</t>
  </si>
  <si>
    <t>Doctor Sleep</t>
  </si>
  <si>
    <t>Álomdoktor</t>
  </si>
  <si>
    <t>Systemsprenger</t>
  </si>
  <si>
    <t>Kontroll nélkül</t>
  </si>
  <si>
    <t>Midway</t>
  </si>
  <si>
    <t>Múlt karácsony</t>
  </si>
  <si>
    <t>Last Christmas</t>
  </si>
  <si>
    <t>Terra Willy: Planete inconnue</t>
  </si>
  <si>
    <t>Terra Willy</t>
  </si>
  <si>
    <t>Who You Think I Am</t>
  </si>
  <si>
    <t>Szerelemre kattintva</t>
  </si>
  <si>
    <t>később várható adat</t>
  </si>
  <si>
    <t>Amundsen</t>
  </si>
  <si>
    <t>Ford v. Ferrari / Le Mans `66</t>
  </si>
  <si>
    <t>Az aszfalt királyai</t>
  </si>
  <si>
    <t>Piranhas</t>
  </si>
  <si>
    <t>Ragadozók</t>
  </si>
  <si>
    <t>Szép csendben</t>
  </si>
  <si>
    <t>Ford vs Ferrari</t>
  </si>
  <si>
    <t>Depeche Mode: Spirits in the Forest</t>
  </si>
  <si>
    <t>Tejháború</t>
  </si>
  <si>
    <t>The County</t>
  </si>
  <si>
    <t>Frozen 2</t>
  </si>
  <si>
    <t>Jégvarázs 2</t>
  </si>
  <si>
    <t>Az ír</t>
  </si>
  <si>
    <t>NetFlix</t>
  </si>
  <si>
    <t>The Irishman</t>
  </si>
  <si>
    <t>Tudsz titkot tartani?</t>
  </si>
  <si>
    <t>Can You Keep a Secret?</t>
  </si>
  <si>
    <t>Valan – Az angyalok völgye</t>
  </si>
  <si>
    <t>11 890</t>
  </si>
  <si>
    <t>Charlie angyalai</t>
  </si>
  <si>
    <t>Charlie's Angels</t>
  </si>
  <si>
    <t>Lidérces mesék éjszakája</t>
  </si>
  <si>
    <t>Scary Stories to Tell in the Dark</t>
  </si>
  <si>
    <t>Egy esős nap New Yorkban</t>
  </si>
  <si>
    <t>A Rainy Day in New York</t>
  </si>
  <si>
    <t>Házassági történet</t>
  </si>
  <si>
    <t>Marriage Story</t>
  </si>
  <si>
    <t>Dinó király - Út a tűzhegyre</t>
  </si>
  <si>
    <t>Dino King: Journey to Fire Mountain</t>
  </si>
  <si>
    <t>Seveled</t>
  </si>
  <si>
    <t>Eliott the littlest reindeer</t>
  </si>
  <si>
    <t>Pamacs, a Mikulás kis rénszarvasa</t>
  </si>
  <si>
    <t>Sarkvidéki akció</t>
  </si>
  <si>
    <t>9 050</t>
  </si>
  <si>
    <t>Élősködők</t>
  </si>
  <si>
    <t>Parasite</t>
  </si>
  <si>
    <t>Artic Justice: Thunder Squad</t>
  </si>
  <si>
    <t>Fekete Karácsony</t>
  </si>
  <si>
    <t>Black Christmas</t>
  </si>
  <si>
    <t>Jumanji - A következő szint</t>
  </si>
  <si>
    <t>Jumanji: The Next Level</t>
  </si>
  <si>
    <t>Családból is megárt a sok</t>
  </si>
  <si>
    <t>Les Chicoufs / Joyeuse retraite!</t>
  </si>
  <si>
    <t>The Two Popes</t>
  </si>
  <si>
    <t>A két pápa</t>
  </si>
  <si>
    <t>Családi karácsony</t>
  </si>
  <si>
    <t>Latte, és a titokzatos varázskő</t>
  </si>
  <si>
    <t>That Time of Year</t>
  </si>
  <si>
    <t>Latte &amp; the Magic Waterstone</t>
  </si>
  <si>
    <t>Az elfeledett Karácsony</t>
  </si>
  <si>
    <t>Forgotten Christmas</t>
  </si>
  <si>
    <t>Star Wars: Skywalker kora</t>
  </si>
  <si>
    <t>Star Wars: The Rise of Skywalker</t>
  </si>
  <si>
    <t>Shaun, a bárány és a farmonkívüli</t>
  </si>
  <si>
    <t>Shaun the Sheep Movie: Farmageddon</t>
  </si>
  <si>
    <t>Kémesítve</t>
  </si>
  <si>
    <t>NászszezON</t>
  </si>
  <si>
    <t>Macskák</t>
  </si>
  <si>
    <t>JEXI - Túl okos telefon</t>
  </si>
  <si>
    <t>Portré a lángoló fiatal lányról</t>
  </si>
  <si>
    <t>Jexi</t>
  </si>
  <si>
    <t>Spies in Disguise</t>
  </si>
  <si>
    <t>Cats</t>
  </si>
  <si>
    <t>The Wedding Year</t>
  </si>
  <si>
    <t>Portrait of a Lady on Fire</t>
  </si>
  <si>
    <t>hétvégi bevétel 2020.</t>
  </si>
  <si>
    <t>The Grudge</t>
  </si>
  <si>
    <t>Az átok háza</t>
  </si>
  <si>
    <t>Lola and her Brothers</t>
  </si>
  <si>
    <t>Lola és a fiúk</t>
  </si>
  <si>
    <t>Knives Out</t>
  </si>
  <si>
    <t>Törbe ejtve</t>
  </si>
  <si>
    <t>Különleges életek</t>
  </si>
  <si>
    <t>The Specials</t>
  </si>
  <si>
    <t>Boldog idők</t>
  </si>
  <si>
    <t>La belle époque</t>
  </si>
  <si>
    <t>Botrány</t>
  </si>
  <si>
    <t>Bombshell</t>
  </si>
  <si>
    <t>Árok</t>
  </si>
  <si>
    <t>Underwater</t>
  </si>
  <si>
    <t>Bad Boys – Mindörökké rosszfiúk</t>
  </si>
  <si>
    <t>Bad Boys for Life</t>
  </si>
  <si>
    <t>Dolittle</t>
  </si>
  <si>
    <t>Dolittle / The Voyage of Doctor Dolittle</t>
  </si>
  <si>
    <t>Judy</t>
  </si>
  <si>
    <t>Amanda</t>
  </si>
  <si>
    <t>A bőrömben</t>
  </si>
  <si>
    <t>Farming</t>
  </si>
  <si>
    <t>Jojo nyuszi</t>
  </si>
  <si>
    <t>Hivatali eltávozás</t>
  </si>
  <si>
    <t>Corporate Animals</t>
  </si>
  <si>
    <t>Richard Jewell balladája</t>
  </si>
  <si>
    <t>Jojo Rabbit</t>
  </si>
  <si>
    <t>Richard Jewell</t>
  </si>
  <si>
    <t>2020.01.30. -2020.02.02.</t>
  </si>
  <si>
    <t>Mancs őrjárat: Vigyázz, kész, mancs!</t>
  </si>
  <si>
    <t>Paw Patrol: Ready, Race, Rescue!</t>
  </si>
  <si>
    <t>Ne játssz a tűzzel</t>
  </si>
  <si>
    <t>Playing with Fire</t>
  </si>
  <si>
    <t>Úriemberek</t>
  </si>
  <si>
    <t>The Gentlemen</t>
  </si>
  <si>
    <t>Szex és pszichoanalízis</t>
  </si>
  <si>
    <t>Sibyl</t>
  </si>
  <si>
    <t>Kisasszonyok</t>
  </si>
  <si>
    <t>Little Women</t>
  </si>
  <si>
    <t>42 290 315</t>
  </si>
  <si>
    <t>32 335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</si>
</sst>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#,##0.00\ [$Ft-40E];[Red]\-#,##0.00\ [$Ft-40E]"/>
    <numFmt numFmtId="177" formatCode="0.0"/>
    <numFmt numFmtId="178" formatCode="yyyy\-mm\-dd"/>
    <numFmt numFmtId="179" formatCode="[$-40E]yyyy\.\ mmmm\ d\.\,\ dddd"/>
    <numFmt numFmtId="180" formatCode="yyyy/mm/dd;@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  <numFmt numFmtId="185" formatCode="_-* #,##0.0\ &quot;Ft&quot;_-;\-* #,##0.0\ &quot;Ft&quot;_-;_-* &quot;-&quot;??\ &quot;Ft&quot;_-;_-@_-"/>
    <numFmt numFmtId="186" formatCode="_-* #,##0\ &quot;Ft&quot;_-;\-* #,##0\ &quot;Ft&quot;_-;_-* &quot;-&quot;??\ &quot;Ft&quot;_-;_-@_-"/>
    <numFmt numFmtId="187" formatCode="#,##0_ ;\-#,##0\ "/>
    <numFmt numFmtId="188" formatCode="_-* #,##0.0\ _F_t_-;\-* #,##0.0\ _F_t_-;_-* \-??\ _F_t_-;_-@_-"/>
    <numFmt numFmtId="189" formatCode="_-* #,##0\ _F_t_-;\-* #,##0\ _F_t_-;_-* \-??\ _F_t_-;_-@_-"/>
    <numFmt numFmtId="190" formatCode="_-* #,##0.000\ _F_t_-;\-* #,##0.000\ _F_t_-;_-* \-??\ _F_t_-;_-@_-"/>
    <numFmt numFmtId="191" formatCode="_-* #,##0.0000\ _F_t_-;\-* #,##0.0000\ _F_t_-;_-* \-??\ _F_t_-;_-@_-"/>
    <numFmt numFmtId="192" formatCode="_-* #,##0.00000\ _F_t_-;\-* #,##0.00000\ _F_t_-;_-* \-??\ _F_t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color indexed="8"/>
      <name val="Arial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171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4" fillId="33" borderId="12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173" fontId="0" fillId="0" borderId="0" xfId="0" applyNumberFormat="1" applyFont="1" applyAlignment="1">
      <alignment horizontal="left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175" fontId="0" fillId="0" borderId="0" xfId="0" applyNumberFormat="1" applyAlignment="1">
      <alignment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36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36" borderId="0" xfId="0" applyNumberFormat="1" applyFont="1" applyFill="1" applyAlignment="1">
      <alignment/>
    </xf>
    <xf numFmtId="3" fontId="20" fillId="36" borderId="0" xfId="0" applyNumberFormat="1" applyFont="1" applyFill="1" applyAlignment="1">
      <alignment wrapText="1"/>
    </xf>
    <xf numFmtId="0" fontId="21" fillId="36" borderId="0" xfId="0" applyFont="1" applyFill="1" applyAlignment="1">
      <alignment/>
    </xf>
    <xf numFmtId="3" fontId="17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22" fillId="0" borderId="0" xfId="0" applyFont="1" applyAlignment="1">
      <alignment horizontal="left"/>
    </xf>
    <xf numFmtId="178" fontId="0" fillId="0" borderId="0" xfId="0" applyNumberFormat="1" applyAlignment="1">
      <alignment horizontal="left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18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8" fillId="0" borderId="14" xfId="0" applyFont="1" applyBorder="1" applyAlignment="1" applyProtection="1">
      <alignment horizontal="right" vertical="center"/>
      <protection/>
    </xf>
    <xf numFmtId="0" fontId="8" fillId="37" borderId="14" xfId="0" applyFont="1" applyFill="1" applyBorder="1" applyAlignment="1" applyProtection="1">
      <alignment horizontal="righ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3" fontId="15" fillId="33" borderId="15" xfId="0" applyNumberFormat="1" applyFont="1" applyFill="1" applyBorder="1" applyAlignment="1" applyProtection="1">
      <alignment vertical="center"/>
      <protection/>
    </xf>
    <xf numFmtId="175" fontId="10" fillId="0" borderId="15" xfId="62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173" fontId="6" fillId="0" borderId="16" xfId="0" applyNumberFormat="1" applyFont="1" applyBorder="1" applyAlignment="1">
      <alignment/>
    </xf>
    <xf numFmtId="3" fontId="10" fillId="0" borderId="16" xfId="0" applyNumberFormat="1" applyFont="1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right"/>
    </xf>
    <xf numFmtId="3" fontId="6" fillId="0" borderId="16" xfId="40" applyNumberFormat="1" applyFont="1" applyFill="1" applyBorder="1" applyAlignment="1" applyProtection="1">
      <alignment horizontal="right" wrapText="1"/>
      <protection/>
    </xf>
    <xf numFmtId="174" fontId="10" fillId="0" borderId="16" xfId="62" applyNumberFormat="1" applyFont="1" applyFill="1" applyBorder="1" applyAlignment="1" applyProtection="1">
      <alignment vertical="center"/>
      <protection/>
    </xf>
    <xf numFmtId="173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11" fillId="37" borderId="16" xfId="0" applyFont="1" applyFill="1" applyBorder="1" applyAlignment="1" applyProtection="1">
      <alignment horizontal="left" vertical="center"/>
      <protection/>
    </xf>
    <xf numFmtId="3" fontId="10" fillId="37" borderId="16" xfId="0" applyNumberFormat="1" applyFont="1" applyFill="1" applyBorder="1" applyAlignment="1" applyProtection="1">
      <alignment vertical="center"/>
      <protection locked="0"/>
    </xf>
    <xf numFmtId="0" fontId="6" fillId="37" borderId="16" xfId="0" applyFont="1" applyFill="1" applyBorder="1" applyAlignment="1">
      <alignment/>
    </xf>
    <xf numFmtId="3" fontId="10" fillId="37" borderId="16" xfId="0" applyNumberFormat="1" applyFont="1" applyFill="1" applyBorder="1" applyAlignment="1" applyProtection="1">
      <alignment horizontal="center" vertical="center"/>
      <protection locked="0"/>
    </xf>
    <xf numFmtId="3" fontId="6" fillId="37" borderId="16" xfId="40" applyNumberFormat="1" applyFont="1" applyFill="1" applyBorder="1" applyAlignment="1" applyProtection="1">
      <alignment/>
      <protection/>
    </xf>
    <xf numFmtId="175" fontId="10" fillId="37" borderId="16" xfId="62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/>
    </xf>
    <xf numFmtId="0" fontId="10" fillId="38" borderId="16" xfId="0" applyFont="1" applyFill="1" applyBorder="1" applyAlignment="1" applyProtection="1">
      <alignment horizontal="center" vertical="center"/>
      <protection locked="0"/>
    </xf>
    <xf numFmtId="0" fontId="10" fillId="39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wrapText="1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0" fontId="0" fillId="39" borderId="16" xfId="0" applyFill="1" applyBorder="1" applyAlignment="1">
      <alignment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0" borderId="16" xfId="0" applyFont="1" applyBorder="1" applyAlignment="1">
      <alignment/>
    </xf>
    <xf numFmtId="173" fontId="6" fillId="0" borderId="16" xfId="0" applyNumberFormat="1" applyFont="1" applyBorder="1" applyAlignment="1">
      <alignment horizontal="right"/>
    </xf>
    <xf numFmtId="0" fontId="6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>
      <alignment/>
    </xf>
    <xf numFmtId="3" fontId="6" fillId="0" borderId="16" xfId="40" applyNumberFormat="1" applyFont="1" applyFill="1" applyBorder="1" applyAlignment="1" applyProtection="1">
      <alignment wrapText="1"/>
      <protection/>
    </xf>
    <xf numFmtId="3" fontId="0" fillId="0" borderId="16" xfId="0" applyNumberForma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6" xfId="0" applyFill="1" applyBorder="1" applyAlignment="1">
      <alignment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40" applyNumberFormat="1" applyFont="1" applyFill="1" applyBorder="1" applyAlignment="1" applyProtection="1">
      <alignment/>
      <protection/>
    </xf>
    <xf numFmtId="173" fontId="6" fillId="0" borderId="16" xfId="0" applyNumberFormat="1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>
      <alignment vertical="center"/>
    </xf>
    <xf numFmtId="3" fontId="6" fillId="0" borderId="16" xfId="4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horizontal="left" vertical="center"/>
      <protection locked="0"/>
    </xf>
    <xf numFmtId="3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 vertical="center"/>
      <protection locked="0"/>
    </xf>
    <xf numFmtId="3" fontId="10" fillId="39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" fontId="23" fillId="0" borderId="16" xfId="0" applyNumberFormat="1" applyFont="1" applyFill="1" applyBorder="1" applyAlignment="1" applyProtection="1">
      <alignment vertical="center"/>
      <protection locked="0"/>
    </xf>
    <xf numFmtId="173" fontId="9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>
      <alignment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>
      <alignment horizontal="right"/>
    </xf>
    <xf numFmtId="3" fontId="9" fillId="0" borderId="16" xfId="40" applyNumberFormat="1" applyFont="1" applyFill="1" applyBorder="1" applyAlignment="1" applyProtection="1">
      <alignment/>
      <protection/>
    </xf>
    <xf numFmtId="3" fontId="9" fillId="0" borderId="16" xfId="40" applyNumberFormat="1" applyFont="1" applyFill="1" applyBorder="1" applyAlignment="1" applyProtection="1">
      <alignment wrapText="1"/>
      <protection/>
    </xf>
    <xf numFmtId="3" fontId="9" fillId="0" borderId="16" xfId="40" applyNumberFormat="1" applyFont="1" applyFill="1" applyBorder="1" applyAlignment="1" applyProtection="1">
      <alignment horizontal="right" wrapText="1"/>
      <protection/>
    </xf>
    <xf numFmtId="189" fontId="0" fillId="0" borderId="0" xfId="40" applyNumberFormat="1" applyAlignment="1">
      <alignment horizontal="right"/>
    </xf>
    <xf numFmtId="0" fontId="6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0" fontId="23" fillId="0" borderId="16" xfId="0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189" fontId="0" fillId="0" borderId="0" xfId="40" applyNumberFormat="1" applyAlignment="1">
      <alignment/>
    </xf>
    <xf numFmtId="0" fontId="6" fillId="0" borderId="16" xfId="0" applyFont="1" applyBorder="1" applyAlignment="1">
      <alignment/>
    </xf>
    <xf numFmtId="173" fontId="9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0" fillId="40" borderId="0" xfId="0" applyFill="1" applyAlignment="1">
      <alignment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187" fontId="10" fillId="0" borderId="16" xfId="57" applyNumberFormat="1" applyFont="1" applyFill="1" applyBorder="1" applyAlignment="1">
      <alignment/>
    </xf>
    <xf numFmtId="0" fontId="8" fillId="0" borderId="19" xfId="0" applyFont="1" applyFill="1" applyBorder="1" applyAlignment="1" applyProtection="1">
      <alignment horizontal="right" vertical="center"/>
      <protection/>
    </xf>
    <xf numFmtId="3" fontId="24" fillId="0" borderId="16" xfId="0" applyNumberFormat="1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10" fillId="41" borderId="16" xfId="0" applyFont="1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>
      <alignment/>
    </xf>
    <xf numFmtId="0" fontId="10" fillId="43" borderId="16" xfId="0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6" xfId="40" applyNumberFormat="1" applyFont="1" applyFill="1" applyBorder="1" applyAlignment="1" applyProtection="1">
      <alignment horizontal="right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3" fontId="17" fillId="0" borderId="20" xfId="0" applyNumberFormat="1" applyFont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177" fontId="25" fillId="0" borderId="16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right"/>
    </xf>
    <xf numFmtId="173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vertical="top"/>
    </xf>
    <xf numFmtId="3" fontId="17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173" fontId="9" fillId="0" borderId="16" xfId="0" applyNumberFormat="1" applyFont="1" applyFill="1" applyBorder="1" applyAlignment="1">
      <alignment vertical="center"/>
    </xf>
    <xf numFmtId="0" fontId="23" fillId="0" borderId="16" xfId="0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>
      <alignment vertical="center"/>
    </xf>
    <xf numFmtId="3" fontId="9" fillId="0" borderId="16" xfId="40" applyNumberFormat="1" applyFont="1" applyFill="1" applyBorder="1" applyAlignment="1" applyProtection="1">
      <alignment vertical="center" wrapText="1"/>
      <protection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>
      <alignment vertical="top"/>
    </xf>
    <xf numFmtId="3" fontId="9" fillId="0" borderId="16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 applyProtection="1">
      <alignment horizontal="left" vertical="center"/>
      <protection locked="0"/>
    </xf>
    <xf numFmtId="3" fontId="6" fillId="43" borderId="16" xfId="0" applyNumberFormat="1" applyFont="1" applyFill="1" applyBorder="1" applyAlignment="1">
      <alignment horizontal="right"/>
    </xf>
    <xf numFmtId="165" fontId="0" fillId="0" borderId="16" xfId="0" applyNumberFormat="1" applyFill="1" applyBorder="1" applyAlignment="1">
      <alignment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3" fontId="9" fillId="0" borderId="18" xfId="0" applyNumberFormat="1" applyFont="1" applyFill="1" applyBorder="1" applyAlignment="1">
      <alignment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4" fontId="0" fillId="0" borderId="0" xfId="0" applyNumberFormat="1" applyAlignment="1">
      <alignment/>
    </xf>
    <xf numFmtId="173" fontId="6" fillId="0" borderId="18" xfId="0" applyNumberFormat="1" applyFont="1" applyBorder="1" applyAlignment="1">
      <alignment/>
    </xf>
    <xf numFmtId="3" fontId="23" fillId="0" borderId="16" xfId="0" applyNumberFormat="1" applyFont="1" applyFill="1" applyBorder="1" applyAlignment="1" applyProtection="1">
      <alignment horizontal="left" vertical="center"/>
      <protection locked="0"/>
    </xf>
    <xf numFmtId="3" fontId="0" fillId="0" borderId="16" xfId="0" applyNumberFormat="1" applyBorder="1" applyAlignment="1">
      <alignment/>
    </xf>
    <xf numFmtId="3" fontId="6" fillId="0" borderId="18" xfId="40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0" fontId="2" fillId="33" borderId="16" xfId="0" applyFont="1" applyFill="1" applyBorder="1" applyAlignment="1" applyProtection="1">
      <alignment horizontal="left" vertical="center"/>
      <protection locked="0"/>
    </xf>
    <xf numFmtId="171" fontId="2" fillId="33" borderId="16" xfId="40" applyNumberFormat="1" applyFont="1" applyFill="1" applyBorder="1" applyAlignment="1" applyProtection="1">
      <alignment horizontal="center" vertical="center"/>
      <protection locked="0"/>
    </xf>
    <xf numFmtId="171" fontId="4" fillId="0" borderId="16" xfId="4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171" fontId="4" fillId="0" borderId="20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0" fillId="44" borderId="16" xfId="0" applyFont="1" applyFill="1" applyBorder="1" applyAlignment="1" applyProtection="1">
      <alignment horizontal="center" vertical="center"/>
      <protection locked="0"/>
    </xf>
    <xf numFmtId="0" fontId="0" fillId="45" borderId="16" xfId="0" applyFill="1" applyBorder="1" applyAlignment="1">
      <alignment horizontal="center"/>
    </xf>
    <xf numFmtId="0" fontId="23" fillId="44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/>
    </xf>
    <xf numFmtId="0" fontId="24" fillId="45" borderId="16" xfId="0" applyFont="1" applyFill="1" applyBorder="1" applyAlignment="1">
      <alignment horizontal="center"/>
    </xf>
    <xf numFmtId="3" fontId="9" fillId="46" borderId="16" xfId="0" applyNumberFormat="1" applyFont="1" applyFill="1" applyBorder="1" applyAlignment="1" applyProtection="1">
      <alignment vertical="center"/>
      <protection locked="0"/>
    </xf>
    <xf numFmtId="173" fontId="9" fillId="46" borderId="16" xfId="0" applyNumberFormat="1" applyFont="1" applyFill="1" applyBorder="1" applyAlignment="1">
      <alignment/>
    </xf>
    <xf numFmtId="0" fontId="9" fillId="46" borderId="16" xfId="0" applyFont="1" applyFill="1" applyBorder="1" applyAlignment="1">
      <alignment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>
      <alignment horizontal="right"/>
    </xf>
    <xf numFmtId="3" fontId="9" fillId="0" borderId="18" xfId="40" applyNumberFormat="1" applyFont="1" applyFill="1" applyBorder="1" applyAlignment="1" applyProtection="1">
      <alignment horizontal="right" wrapText="1"/>
      <protection/>
    </xf>
    <xf numFmtId="3" fontId="17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-0.01825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Totals'!$A$6:$A$199</c:f>
              <c:strCache/>
            </c:strRef>
          </c:cat>
          <c:val>
            <c:numRef>
              <c:f>'Weekend Totals'!$B$3:$B$199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At val="0"/>
        <c:auto val="1"/>
        <c:lblOffset val="100"/>
        <c:tickLblSkip val="10"/>
        <c:noMultiLvlLbl val="0"/>
      </c:catAx>
      <c:valAx>
        <c:axId val="48770710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19725"/>
          <c:w val="0.146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7"/>
          <c:w val="0.9587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At val="0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832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625"/>
          <c:y val="0.10475"/>
          <c:w val="0.109"/>
          <c:h val="0.18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173</xdr:row>
      <xdr:rowOff>133350</xdr:rowOff>
    </xdr:from>
    <xdr:to>
      <xdr:col>14</xdr:col>
      <xdr:colOff>514350</xdr:colOff>
      <xdr:row>201</xdr:row>
      <xdr:rowOff>133350</xdr:rowOff>
    </xdr:to>
    <xdr:graphicFrame>
      <xdr:nvGraphicFramePr>
        <xdr:cNvPr id="1" name="Diagram 1"/>
        <xdr:cNvGraphicFramePr/>
      </xdr:nvGraphicFramePr>
      <xdr:xfrm>
        <a:off x="28575" y="33089850"/>
        <a:ext cx="131254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11</xdr:col>
      <xdr:colOff>447675</xdr:colOff>
      <xdr:row>83</xdr:row>
      <xdr:rowOff>28575</xdr:rowOff>
    </xdr:to>
    <xdr:graphicFrame>
      <xdr:nvGraphicFramePr>
        <xdr:cNvPr id="1" name="Diagram 1"/>
        <xdr:cNvGraphicFramePr/>
      </xdr:nvGraphicFramePr>
      <xdr:xfrm>
        <a:off x="76200" y="10363200"/>
        <a:ext cx="125253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4"/>
  <sheetViews>
    <sheetView tabSelected="1" zoomScalePageLayoutView="0" workbookViewId="0" topLeftCell="A1">
      <selection activeCell="A1" sqref="A1"/>
    </sheetView>
  </sheetViews>
  <sheetFormatPr defaultColWidth="8.42187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140625" style="0" customWidth="1"/>
    <col min="8" max="8" width="14.421875" style="0" customWidth="1"/>
    <col min="9" max="9" width="9.421875" style="0" customWidth="1"/>
    <col min="10" max="10" width="14.421875" style="0" customWidth="1"/>
    <col min="11" max="11" width="13.421875" style="0" customWidth="1"/>
    <col min="12" max="12" width="16.421875" style="0" customWidth="1"/>
    <col min="13" max="13" width="12.421875" style="0" customWidth="1"/>
    <col min="14" max="14" width="12.7109375" style="0" customWidth="1"/>
    <col min="15" max="15" width="9.7109375" style="0" customWidth="1"/>
  </cols>
  <sheetData>
    <row r="1" spans="1:13" ht="105.75" customHeight="1" thickBot="1">
      <c r="A1" s="1"/>
      <c r="B1" s="186" t="s">
        <v>0</v>
      </c>
      <c r="C1" s="186"/>
      <c r="D1" s="186"/>
      <c r="E1" s="186"/>
      <c r="F1" s="186"/>
      <c r="G1" s="186"/>
      <c r="H1" s="186"/>
      <c r="I1" s="186"/>
      <c r="J1" s="187" t="s">
        <v>1560</v>
      </c>
      <c r="K1" s="187"/>
      <c r="L1" s="187"/>
      <c r="M1" s="187"/>
    </row>
    <row r="2" spans="1:14" ht="18.75" customHeight="1">
      <c r="A2" s="99"/>
      <c r="B2" s="188" t="s">
        <v>1</v>
      </c>
      <c r="C2" s="188" t="s">
        <v>2</v>
      </c>
      <c r="D2" s="189" t="s">
        <v>3</v>
      </c>
      <c r="E2" s="189" t="s">
        <v>4</v>
      </c>
      <c r="F2" s="190" t="s">
        <v>5</v>
      </c>
      <c r="G2" s="190" t="s">
        <v>6</v>
      </c>
      <c r="H2" s="184" t="s">
        <v>7</v>
      </c>
      <c r="I2" s="184"/>
      <c r="J2" s="184" t="s">
        <v>8</v>
      </c>
      <c r="K2" s="184"/>
      <c r="L2" s="184" t="s">
        <v>9</v>
      </c>
      <c r="M2" s="184"/>
      <c r="N2" s="101"/>
    </row>
    <row r="3" spans="1:13" ht="17.25">
      <c r="A3" s="100"/>
      <c r="B3" s="188"/>
      <c r="C3" s="188"/>
      <c r="D3" s="189"/>
      <c r="E3" s="189"/>
      <c r="F3" s="190"/>
      <c r="G3" s="190"/>
      <c r="H3" s="104" t="s">
        <v>10</v>
      </c>
      <c r="I3" s="104" t="s">
        <v>11</v>
      </c>
      <c r="J3" s="105" t="s">
        <v>10</v>
      </c>
      <c r="K3" s="106" t="s">
        <v>12</v>
      </c>
      <c r="L3" s="107" t="s">
        <v>10</v>
      </c>
      <c r="M3" s="107" t="s">
        <v>11</v>
      </c>
    </row>
    <row r="4" spans="1:16" ht="14.25">
      <c r="A4" s="36">
        <v>1</v>
      </c>
      <c r="B4" s="181" t="s">
        <v>1547</v>
      </c>
      <c r="C4" s="181" t="s">
        <v>1546</v>
      </c>
      <c r="D4" s="172">
        <v>43846</v>
      </c>
      <c r="E4" s="130" t="s">
        <v>14</v>
      </c>
      <c r="F4" s="133">
        <v>71</v>
      </c>
      <c r="G4" s="102">
        <f>ROUNDUP(DATEDIF(D4,$B$723,"d")/7,0)</f>
        <v>3</v>
      </c>
      <c r="H4" s="103">
        <v>64587958</v>
      </c>
      <c r="I4" s="175">
        <v>38512</v>
      </c>
      <c r="J4" s="103">
        <v>114883440</v>
      </c>
      <c r="K4" s="50">
        <f>IF(J4&lt;&gt;0,-(J4-H4)/J4,"")</f>
        <v>-0.4377957519377902</v>
      </c>
      <c r="L4" s="103">
        <v>387249483</v>
      </c>
      <c r="M4" s="175">
        <v>235648</v>
      </c>
      <c r="N4" s="35"/>
      <c r="O4" s="5"/>
      <c r="P4" s="5"/>
    </row>
    <row r="5" spans="1:15" ht="14.25">
      <c r="A5" s="36">
        <v>2</v>
      </c>
      <c r="B5" s="141" t="s">
        <v>1566</v>
      </c>
      <c r="C5" s="141" t="s">
        <v>1565</v>
      </c>
      <c r="D5" s="51">
        <v>43860</v>
      </c>
      <c r="E5" s="52" t="s">
        <v>17</v>
      </c>
      <c r="F5" s="201">
        <v>64</v>
      </c>
      <c r="G5" s="102">
        <f>ROUNDUP(DATEDIF(D5,$B$723,"d")/7,0)</f>
        <v>1</v>
      </c>
      <c r="H5" s="48">
        <v>57439240</v>
      </c>
      <c r="I5" s="48">
        <v>35435</v>
      </c>
      <c r="J5" s="48"/>
      <c r="K5" s="50">
        <f>IF(J5&lt;&gt;0,-(J5-H5)/J5,"")</f>
      </c>
      <c r="L5" s="103">
        <v>57439240</v>
      </c>
      <c r="M5" s="103">
        <v>35435</v>
      </c>
      <c r="O5" s="5"/>
    </row>
    <row r="6" spans="1:16" ht="14.25">
      <c r="A6" s="36">
        <v>3</v>
      </c>
      <c r="B6" s="141" t="s">
        <v>1564</v>
      </c>
      <c r="C6" s="141" t="s">
        <v>1563</v>
      </c>
      <c r="D6" s="51">
        <v>43860</v>
      </c>
      <c r="E6" s="52" t="s">
        <v>25</v>
      </c>
      <c r="F6" s="202">
        <v>54</v>
      </c>
      <c r="G6" s="102">
        <f>ROUNDUP(DATEDIF(D6,$B$723,"d")/7,0)</f>
        <v>1</v>
      </c>
      <c r="H6" s="48">
        <v>42019325</v>
      </c>
      <c r="I6" s="48">
        <v>27934</v>
      </c>
      <c r="J6" s="48"/>
      <c r="K6" s="50">
        <f>IF(J6&lt;&gt;0,-(J6-H6)/J6,"")</f>
      </c>
      <c r="L6" s="48">
        <v>42019325</v>
      </c>
      <c r="M6" s="48">
        <v>27934</v>
      </c>
      <c r="O6" s="5"/>
      <c r="P6" s="4"/>
    </row>
    <row r="7" spans="1:15" ht="14.25">
      <c r="A7" s="36">
        <v>4</v>
      </c>
      <c r="B7" s="183">
        <v>1917</v>
      </c>
      <c r="C7" s="183">
        <v>1917</v>
      </c>
      <c r="D7" s="51">
        <v>43853</v>
      </c>
      <c r="E7" s="52" t="s">
        <v>17</v>
      </c>
      <c r="F7" s="53">
        <v>62</v>
      </c>
      <c r="G7" s="102">
        <f>ROUNDUP(DATEDIF(D7,$B$723,"d")/7,0)</f>
        <v>2</v>
      </c>
      <c r="H7" s="72">
        <v>23739869</v>
      </c>
      <c r="I7" s="72">
        <v>15099</v>
      </c>
      <c r="J7" s="72">
        <v>48086646</v>
      </c>
      <c r="K7" s="50">
        <f>IF(J7&lt;&gt;0,-(J7-H7)/J7,"")</f>
        <v>-0.5063105669711295</v>
      </c>
      <c r="L7" s="72">
        <v>84948500</v>
      </c>
      <c r="M7" s="72">
        <v>55133</v>
      </c>
      <c r="O7" s="5"/>
    </row>
    <row r="8" spans="1:15" ht="14.25">
      <c r="A8" s="36">
        <v>5</v>
      </c>
      <c r="B8" s="43" t="s">
        <v>1549</v>
      </c>
      <c r="C8" s="43" t="s">
        <v>1548</v>
      </c>
      <c r="D8" s="44">
        <v>43846</v>
      </c>
      <c r="E8" s="52" t="s">
        <v>25</v>
      </c>
      <c r="F8" s="53">
        <v>63</v>
      </c>
      <c r="G8" s="102">
        <f>ROUNDUP(DATEDIF(D8,$B$723,"d")/7,0)</f>
        <v>3</v>
      </c>
      <c r="H8" s="48">
        <v>23253035</v>
      </c>
      <c r="I8" s="49">
        <v>14673</v>
      </c>
      <c r="J8" s="48">
        <v>42436155</v>
      </c>
      <c r="K8" s="50">
        <f>IF(J8&lt;&gt;0,-(J8-H8)/J8,"")</f>
        <v>-0.4520466097835678</v>
      </c>
      <c r="L8" s="48">
        <v>141509260</v>
      </c>
      <c r="M8" s="49">
        <v>91082</v>
      </c>
      <c r="O8" s="35"/>
    </row>
    <row r="9" spans="1:15" ht="14.25">
      <c r="A9" s="36">
        <v>6</v>
      </c>
      <c r="B9" s="141" t="s">
        <v>1562</v>
      </c>
      <c r="C9" s="141" t="s">
        <v>1561</v>
      </c>
      <c r="D9" s="51">
        <v>43860</v>
      </c>
      <c r="E9" s="52" t="s">
        <v>28</v>
      </c>
      <c r="F9" s="201">
        <v>53</v>
      </c>
      <c r="G9" s="47">
        <f>ROUNDUP(DATEDIF(D9,$B$723,"d")/7,0)</f>
        <v>1</v>
      </c>
      <c r="H9" s="48">
        <v>22499150</v>
      </c>
      <c r="I9" s="48">
        <v>16927</v>
      </c>
      <c r="J9" s="48"/>
      <c r="K9" s="50">
        <f>IF(J9&lt;&gt;0,-(J9-H9)/J9,"")</f>
      </c>
      <c r="L9" s="48">
        <v>22499150</v>
      </c>
      <c r="M9" s="48">
        <v>16927</v>
      </c>
      <c r="O9" s="5"/>
    </row>
    <row r="10" spans="1:15" ht="14.25">
      <c r="A10" s="36">
        <v>7</v>
      </c>
      <c r="B10" s="141" t="s">
        <v>1570</v>
      </c>
      <c r="C10" s="141" t="s">
        <v>1569</v>
      </c>
      <c r="D10" s="51">
        <v>43860</v>
      </c>
      <c r="E10" s="52" t="s">
        <v>14</v>
      </c>
      <c r="F10" s="201">
        <v>35</v>
      </c>
      <c r="G10" s="47">
        <f>ROUNDUP(DATEDIF(D10,$B$723,"d")/7,0)</f>
        <v>1</v>
      </c>
      <c r="H10" s="48">
        <v>20746830</v>
      </c>
      <c r="I10" s="48">
        <v>13074</v>
      </c>
      <c r="J10" s="48"/>
      <c r="K10" s="50">
        <f>IF(J10&lt;&gt;0,-(J10-H10)/J10,"")</f>
      </c>
      <c r="L10" s="48">
        <v>20746830</v>
      </c>
      <c r="M10" s="48">
        <v>13074</v>
      </c>
      <c r="O10" s="5"/>
    </row>
    <row r="11" spans="1:15" ht="14.25">
      <c r="A11" s="36">
        <v>8</v>
      </c>
      <c r="B11" s="118" t="s">
        <v>1558</v>
      </c>
      <c r="C11" s="118" t="s">
        <v>1554</v>
      </c>
      <c r="D11" s="51">
        <v>43853</v>
      </c>
      <c r="E11" s="52" t="s">
        <v>20</v>
      </c>
      <c r="F11" s="53">
        <v>44</v>
      </c>
      <c r="G11" s="47">
        <f>ROUNDUP(DATEDIF(D11,$B$723,"d")/7,0)</f>
        <v>2</v>
      </c>
      <c r="H11" s="72">
        <v>18263604</v>
      </c>
      <c r="I11" s="72">
        <v>11383</v>
      </c>
      <c r="J11" s="72">
        <v>24939730</v>
      </c>
      <c r="K11" s="50">
        <f>IF(J11&lt;&gt;0,-(J11-H11)/J11,"")</f>
        <v>-0.26769038798735995</v>
      </c>
      <c r="L11" s="72">
        <v>52024349</v>
      </c>
      <c r="M11" s="72">
        <v>33021</v>
      </c>
      <c r="O11" s="5"/>
    </row>
    <row r="12" spans="1:15" ht="14.25">
      <c r="A12" s="36">
        <v>9</v>
      </c>
      <c r="B12" s="118" t="s">
        <v>1536</v>
      </c>
      <c r="C12" s="118" t="s">
        <v>1537</v>
      </c>
      <c r="D12" s="44">
        <v>43832</v>
      </c>
      <c r="E12" s="52" t="s">
        <v>17</v>
      </c>
      <c r="F12" s="53">
        <v>60</v>
      </c>
      <c r="G12" s="47">
        <f>ROUNDUP(DATEDIF(D12,$B$723,"d")/7,0)</f>
        <v>5</v>
      </c>
      <c r="H12" s="48">
        <v>10656705</v>
      </c>
      <c r="I12" s="48">
        <v>6342</v>
      </c>
      <c r="J12" s="48">
        <v>20734270</v>
      </c>
      <c r="K12" s="50">
        <f>IF(J12&lt;&gt;0,-(J12-H12)/J12,"")</f>
        <v>-0.48603423221555425</v>
      </c>
      <c r="L12" s="48">
        <v>214863256</v>
      </c>
      <c r="M12" s="48">
        <v>136638</v>
      </c>
      <c r="O12" s="5"/>
    </row>
    <row r="13" spans="1:15" ht="14.25">
      <c r="A13" s="36">
        <v>10</v>
      </c>
      <c r="B13" s="43" t="s">
        <v>1506</v>
      </c>
      <c r="C13" s="43" t="s">
        <v>1505</v>
      </c>
      <c r="D13" s="44">
        <v>43811</v>
      </c>
      <c r="E13" s="52" t="s">
        <v>14</v>
      </c>
      <c r="F13" s="53">
        <v>68</v>
      </c>
      <c r="G13" s="47">
        <f>ROUNDUP(DATEDIF(D13,$B$723,"d")/7,0)</f>
        <v>8</v>
      </c>
      <c r="H13" s="48">
        <v>7244770</v>
      </c>
      <c r="I13" s="49">
        <v>4556</v>
      </c>
      <c r="J13" s="48">
        <v>13508315</v>
      </c>
      <c r="K13" s="50">
        <f>IF(J13&lt;&gt;0,-(J13-H13)/J13,"")</f>
        <v>-0.4636807033297639</v>
      </c>
      <c r="L13" s="48">
        <v>648874427</v>
      </c>
      <c r="M13" s="49">
        <v>415229</v>
      </c>
      <c r="O13" s="5"/>
    </row>
    <row r="14" spans="1:13" ht="8.25" customHeight="1">
      <c r="A14" s="3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4.25">
      <c r="A15" s="37"/>
      <c r="B15" s="57" t="s">
        <v>37</v>
      </c>
      <c r="C15" s="58"/>
      <c r="D15" s="59"/>
      <c r="E15" s="59"/>
      <c r="F15" s="60"/>
      <c r="G15" s="60"/>
      <c r="H15" s="61">
        <f>SUM(H4:H13)</f>
        <v>290450486</v>
      </c>
      <c r="I15" s="61">
        <f>SUM(I4:I13)</f>
        <v>183935</v>
      </c>
      <c r="J15" s="61">
        <v>298201566</v>
      </c>
      <c r="K15" s="62">
        <f>IF(J15&lt;&gt;0,-(J15-H15)/J15,"")</f>
        <v>-0.025992754176213818</v>
      </c>
      <c r="L15" s="61">
        <f>SUM(L4:L13)</f>
        <v>1672173820</v>
      </c>
      <c r="M15" s="61">
        <f>SUM(M4:M13)</f>
        <v>1060121</v>
      </c>
    </row>
    <row r="16" spans="1:13" ht="8.25" customHeight="1">
      <c r="A16" s="3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5" ht="12.75" customHeight="1">
      <c r="A17" s="36">
        <v>11</v>
      </c>
      <c r="B17" s="118" t="s">
        <v>1476</v>
      </c>
      <c r="C17" s="118" t="s">
        <v>1477</v>
      </c>
      <c r="D17" s="51">
        <v>43790</v>
      </c>
      <c r="E17" s="52" t="s">
        <v>20</v>
      </c>
      <c r="F17" s="53">
        <v>80</v>
      </c>
      <c r="G17" s="47">
        <f>ROUNDUP(DATEDIF(D17,$B$723,"d")/7,0)</f>
        <v>11</v>
      </c>
      <c r="H17" s="48">
        <v>4346400</v>
      </c>
      <c r="I17" s="48">
        <v>2867</v>
      </c>
      <c r="J17" s="48">
        <v>6671415</v>
      </c>
      <c r="K17" s="50">
        <f>IF(J17&lt;&gt;0,-(J17-H17)/J17,"")</f>
        <v>-0.3485040280060527</v>
      </c>
      <c r="L17" s="48">
        <v>870600925</v>
      </c>
      <c r="M17" s="48">
        <v>608838</v>
      </c>
      <c r="O17" s="5"/>
    </row>
    <row r="18" spans="1:15" ht="12.75" customHeight="1">
      <c r="A18" s="36">
        <v>12</v>
      </c>
      <c r="B18" s="43" t="s">
        <v>1518</v>
      </c>
      <c r="C18" s="43" t="s">
        <v>1517</v>
      </c>
      <c r="D18" s="51">
        <v>43818</v>
      </c>
      <c r="E18" s="52" t="s">
        <v>20</v>
      </c>
      <c r="F18" s="53">
        <v>88</v>
      </c>
      <c r="G18" s="47">
        <f>ROUNDUP(DATEDIF(D18,$B$723,"d")/7,0)</f>
        <v>7</v>
      </c>
      <c r="H18" s="48">
        <v>4016265</v>
      </c>
      <c r="I18" s="48">
        <v>2355</v>
      </c>
      <c r="J18" s="48">
        <v>9093945</v>
      </c>
      <c r="K18" s="50">
        <f>IF(J18&lt;&gt;0,-(J18-H18)/J18,"")</f>
        <v>-0.5583583362336147</v>
      </c>
      <c r="L18" s="56">
        <v>1157085483</v>
      </c>
      <c r="M18" s="174">
        <v>714573</v>
      </c>
      <c r="O18" s="35"/>
    </row>
    <row r="19" spans="1:15" ht="12.75" customHeight="1">
      <c r="A19" s="36">
        <v>13</v>
      </c>
      <c r="B19" s="43" t="s">
        <v>1543</v>
      </c>
      <c r="C19" s="43" t="s">
        <v>1542</v>
      </c>
      <c r="D19" s="44">
        <v>43839</v>
      </c>
      <c r="E19" s="45" t="s">
        <v>17</v>
      </c>
      <c r="F19" s="46">
        <v>52</v>
      </c>
      <c r="G19" s="47">
        <f>ROUNDUP(DATEDIF(D19,$B$723,"d")/7,0)</f>
        <v>4</v>
      </c>
      <c r="H19" s="48">
        <v>3717865</v>
      </c>
      <c r="I19" s="49">
        <v>2161</v>
      </c>
      <c r="J19" s="48">
        <v>9700510</v>
      </c>
      <c r="K19" s="50">
        <f>IF(J19&lt;&gt;0,-(J19-H19)/J19,"")</f>
        <v>-0.6167350994947688</v>
      </c>
      <c r="L19" s="48">
        <v>79491685</v>
      </c>
      <c r="M19" s="49">
        <v>49943</v>
      </c>
      <c r="O19" s="5"/>
    </row>
    <row r="20" spans="1:15" ht="12.75" customHeight="1">
      <c r="A20" s="36">
        <v>14</v>
      </c>
      <c r="B20" s="43" t="s">
        <v>1495</v>
      </c>
      <c r="C20" s="43" t="s">
        <v>1495</v>
      </c>
      <c r="D20" s="44">
        <v>43804</v>
      </c>
      <c r="E20" s="52" t="s">
        <v>14</v>
      </c>
      <c r="F20" s="53">
        <v>59</v>
      </c>
      <c r="G20" s="47">
        <f>ROUNDUP(DATEDIF(D20,$B$723,"d")/7,0)</f>
        <v>9</v>
      </c>
      <c r="H20" s="48">
        <v>3027840</v>
      </c>
      <c r="I20" s="49">
        <v>1865</v>
      </c>
      <c r="J20" s="48">
        <v>5986425</v>
      </c>
      <c r="K20" s="50">
        <f>IF(J20&lt;&gt;0,-(J20-H20)/J20,"")</f>
        <v>-0.4942156629373959</v>
      </c>
      <c r="L20" s="48">
        <v>167140425</v>
      </c>
      <c r="M20" s="49">
        <v>110876</v>
      </c>
      <c r="O20" s="5"/>
    </row>
    <row r="21" spans="1:15" ht="12.75" customHeight="1">
      <c r="A21" s="36">
        <v>15</v>
      </c>
      <c r="B21" s="43" t="s">
        <v>1527</v>
      </c>
      <c r="C21" s="43" t="s">
        <v>1521</v>
      </c>
      <c r="D21" s="51">
        <v>43825</v>
      </c>
      <c r="E21" s="52" t="s">
        <v>20</v>
      </c>
      <c r="F21" s="53">
        <v>70</v>
      </c>
      <c r="G21" s="47">
        <f>ROUNDUP(DATEDIF(D21,$B$723,"d")/7,0)</f>
        <v>6</v>
      </c>
      <c r="H21" s="48">
        <v>2894715</v>
      </c>
      <c r="I21" s="48">
        <v>1954</v>
      </c>
      <c r="J21" s="48">
        <v>5454330</v>
      </c>
      <c r="K21" s="50">
        <f>IF(J21&lt;&gt;0,-(J21-H21)/J21,"")</f>
        <v>-0.46928128661082114</v>
      </c>
      <c r="L21" s="48">
        <v>125072785</v>
      </c>
      <c r="M21" s="48">
        <v>87726</v>
      </c>
      <c r="O21" s="5"/>
    </row>
    <row r="22" spans="1:15" ht="12.75" customHeight="1">
      <c r="A22" s="36">
        <v>16</v>
      </c>
      <c r="B22" s="43" t="s">
        <v>1545</v>
      </c>
      <c r="C22" s="43" t="s">
        <v>1544</v>
      </c>
      <c r="D22" s="44">
        <v>43839</v>
      </c>
      <c r="E22" s="45" t="s">
        <v>20</v>
      </c>
      <c r="F22" s="46">
        <v>62</v>
      </c>
      <c r="G22" s="47">
        <f>ROUNDUP(DATEDIF(D22,$B$723,"d")/7,0)</f>
        <v>4</v>
      </c>
      <c r="H22" s="48">
        <v>2887555</v>
      </c>
      <c r="I22" s="49">
        <v>1746</v>
      </c>
      <c r="J22" s="48">
        <v>8147140</v>
      </c>
      <c r="K22" s="50">
        <f>IF(J22&lt;&gt;0,-(J22-H22)/J22,"")</f>
        <v>-0.6455743978868658</v>
      </c>
      <c r="L22" s="48">
        <v>75920320</v>
      </c>
      <c r="M22" s="48">
        <v>48818</v>
      </c>
      <c r="O22" s="35"/>
    </row>
    <row r="23" spans="1:13" ht="12.75" customHeight="1">
      <c r="A23" s="36">
        <v>17</v>
      </c>
      <c r="B23" s="118" t="s">
        <v>1559</v>
      </c>
      <c r="C23" s="118" t="s">
        <v>1557</v>
      </c>
      <c r="D23" s="51">
        <v>43853</v>
      </c>
      <c r="E23" s="52" t="s">
        <v>14</v>
      </c>
      <c r="F23" s="53">
        <v>32</v>
      </c>
      <c r="G23" s="47"/>
      <c r="H23" s="72">
        <v>1922473</v>
      </c>
      <c r="I23" s="72">
        <v>1323</v>
      </c>
      <c r="J23" s="72">
        <v>6116195</v>
      </c>
      <c r="K23" s="50">
        <f>IF(J23&lt;&gt;0,-(J23-H23)/J23,"")</f>
        <v>-0.6856749989168102</v>
      </c>
      <c r="L23" s="48">
        <v>9959258</v>
      </c>
      <c r="M23" s="48">
        <v>6269</v>
      </c>
    </row>
    <row r="24" spans="1:15" ht="14.25">
      <c r="A24" s="36">
        <v>18</v>
      </c>
      <c r="B24" s="118" t="s">
        <v>1532</v>
      </c>
      <c r="C24" s="118" t="s">
        <v>1533</v>
      </c>
      <c r="D24" s="44">
        <v>43832</v>
      </c>
      <c r="E24" s="52" t="s">
        <v>14</v>
      </c>
      <c r="F24" s="53">
        <v>38</v>
      </c>
      <c r="G24" s="47">
        <f>ROUNDUP(DATEDIF(D24,$B$723,"d")/7,0)</f>
        <v>5</v>
      </c>
      <c r="H24" s="48">
        <v>1897490</v>
      </c>
      <c r="I24" s="48">
        <v>1127</v>
      </c>
      <c r="J24" s="48">
        <v>4807980</v>
      </c>
      <c r="K24" s="50">
        <f>IF(J24&lt;&gt;0,-(J24-H24)/J24,"")</f>
        <v>-0.6053456961135446</v>
      </c>
      <c r="L24" s="48">
        <v>93738155</v>
      </c>
      <c r="M24" s="48">
        <v>61528</v>
      </c>
      <c r="O24" s="35"/>
    </row>
    <row r="25" spans="1:13" ht="14.25">
      <c r="A25" s="36">
        <v>19</v>
      </c>
      <c r="B25" s="43" t="s">
        <v>1526</v>
      </c>
      <c r="C25" s="43" t="s">
        <v>1524</v>
      </c>
      <c r="D25" s="51">
        <v>43825</v>
      </c>
      <c r="E25" s="52" t="s">
        <v>17</v>
      </c>
      <c r="F25" s="53">
        <v>47</v>
      </c>
      <c r="G25" s="47">
        <f>ROUNDUP(DATEDIF(D25,$B$723,"d")/7,0)</f>
        <v>6</v>
      </c>
      <c r="H25" s="48">
        <v>1505155</v>
      </c>
      <c r="I25" s="48">
        <v>931</v>
      </c>
      <c r="J25" s="48">
        <v>4917645</v>
      </c>
      <c r="K25" s="50">
        <f>IF(J25&lt;&gt;0,-(J25-H25)/J25,"")</f>
        <v>-0.6939276828644605</v>
      </c>
      <c r="L25" s="48">
        <v>132854740</v>
      </c>
      <c r="M25" s="48">
        <v>87590</v>
      </c>
    </row>
    <row r="26" spans="1:14" ht="14.25">
      <c r="A26" s="36">
        <v>20</v>
      </c>
      <c r="B26" s="43" t="s">
        <v>1550</v>
      </c>
      <c r="C26" s="43" t="s">
        <v>1550</v>
      </c>
      <c r="D26" s="44">
        <v>43846</v>
      </c>
      <c r="E26" s="52" t="s">
        <v>31</v>
      </c>
      <c r="F26" s="55">
        <v>32</v>
      </c>
      <c r="G26" s="47">
        <f>ROUNDUP(DATEDIF(D26,$B$723,"d")/7,0)</f>
        <v>3</v>
      </c>
      <c r="H26" s="48">
        <v>1350490</v>
      </c>
      <c r="I26" s="49">
        <v>906</v>
      </c>
      <c r="J26" s="48">
        <v>3228970</v>
      </c>
      <c r="K26" s="50">
        <f>IF(J26&lt;&gt;0,-(J26-H26)/J26,"")</f>
        <v>-0.5817582696649396</v>
      </c>
      <c r="L26" s="48">
        <v>21225443</v>
      </c>
      <c r="M26" s="49">
        <v>14737</v>
      </c>
      <c r="N26" s="5"/>
    </row>
    <row r="27" spans="1:13" ht="14.25">
      <c r="A27" s="36">
        <v>21</v>
      </c>
      <c r="B27" s="118" t="s">
        <v>1467</v>
      </c>
      <c r="C27" s="118" t="s">
        <v>1468</v>
      </c>
      <c r="D27" s="44">
        <v>43783</v>
      </c>
      <c r="E27" s="52" t="s">
        <v>20</v>
      </c>
      <c r="F27" s="53">
        <v>67</v>
      </c>
      <c r="G27" s="47">
        <f>ROUNDUP(DATEDIF(D27,$B$723,"d")/7,0)</f>
        <v>12</v>
      </c>
      <c r="H27" s="48">
        <v>1301370</v>
      </c>
      <c r="I27" s="48">
        <v>725</v>
      </c>
      <c r="J27" s="48">
        <v>1245885</v>
      </c>
      <c r="K27" s="50">
        <f>IF(J27&lt;&gt;0,-(J27-H27)/J27,"")</f>
        <v>0.04453460792930326</v>
      </c>
      <c r="L27" s="48">
        <v>311860957</v>
      </c>
      <c r="M27" s="48">
        <v>197401</v>
      </c>
    </row>
    <row r="28" spans="1:14" ht="14.25">
      <c r="A28" s="36">
        <v>22</v>
      </c>
      <c r="B28" s="43" t="s">
        <v>1501</v>
      </c>
      <c r="C28" s="43" t="s">
        <v>1500</v>
      </c>
      <c r="D28" s="44">
        <v>43804</v>
      </c>
      <c r="E28" s="52" t="s">
        <v>65</v>
      </c>
      <c r="F28" s="65"/>
      <c r="G28" s="47">
        <f>ROUNDUP(DATEDIF(D28,$B$723,"d")/7,0)</f>
        <v>9</v>
      </c>
      <c r="H28" s="48">
        <v>1098539</v>
      </c>
      <c r="I28" s="49">
        <v>718</v>
      </c>
      <c r="J28" s="48">
        <v>1511366</v>
      </c>
      <c r="K28" s="50">
        <f>IF(J28&lt;&gt;0,-(J28-H28)/J28,"")</f>
        <v>-0.2731482645500825</v>
      </c>
      <c r="L28" s="48">
        <v>25364162</v>
      </c>
      <c r="M28" s="49">
        <v>18696</v>
      </c>
      <c r="N28" s="35"/>
    </row>
    <row r="29" spans="1:14" ht="14.25">
      <c r="A29" s="36">
        <v>23</v>
      </c>
      <c r="B29" s="43" t="s">
        <v>13</v>
      </c>
      <c r="C29" s="43" t="s">
        <v>13</v>
      </c>
      <c r="D29" s="44">
        <v>43741</v>
      </c>
      <c r="E29" s="45" t="s">
        <v>14</v>
      </c>
      <c r="F29" s="46">
        <v>69</v>
      </c>
      <c r="G29" s="47">
        <f>ROUNDUP(DATEDIF(D29,$B$723,"d")/7,0)</f>
        <v>18</v>
      </c>
      <c r="H29" s="48">
        <v>682615</v>
      </c>
      <c r="I29" s="49">
        <v>407</v>
      </c>
      <c r="J29" s="48">
        <v>195590</v>
      </c>
      <c r="K29" s="50">
        <f>IF(J29&lt;&gt;0,-(J29-H29)/J29,"")</f>
        <v>2.490030165141367</v>
      </c>
      <c r="L29" s="48">
        <v>686996504</v>
      </c>
      <c r="M29" s="48">
        <v>462584</v>
      </c>
      <c r="N29" s="5"/>
    </row>
    <row r="30" spans="1:13" ht="14.25">
      <c r="A30" s="36">
        <v>24</v>
      </c>
      <c r="B30" s="118" t="s">
        <v>1539</v>
      </c>
      <c r="C30" s="118" t="s">
        <v>1538</v>
      </c>
      <c r="D30" s="44">
        <v>43832</v>
      </c>
      <c r="E30" s="52" t="s">
        <v>48</v>
      </c>
      <c r="F30" s="55">
        <v>6</v>
      </c>
      <c r="G30" s="47">
        <f>ROUNDUP(DATEDIF(D30,$B$723,"d")/7,0)</f>
        <v>5</v>
      </c>
      <c r="H30" s="48">
        <v>442050</v>
      </c>
      <c r="I30" s="48">
        <v>335</v>
      </c>
      <c r="J30" s="48">
        <v>606450</v>
      </c>
      <c r="K30" s="50">
        <f>IF(J30&lt;&gt;0,-(J30-H30)/J30,"")</f>
        <v>-0.2710858273559238</v>
      </c>
      <c r="L30" s="48">
        <v>17641363</v>
      </c>
      <c r="M30" s="48">
        <v>12191</v>
      </c>
    </row>
    <row r="31" spans="1:14" ht="14.25">
      <c r="A31" s="36">
        <v>25</v>
      </c>
      <c r="B31" s="43" t="s">
        <v>1514</v>
      </c>
      <c r="C31" s="43" t="s">
        <v>1512</v>
      </c>
      <c r="D31" s="51">
        <v>43818</v>
      </c>
      <c r="E31" s="52" t="s">
        <v>31</v>
      </c>
      <c r="F31" s="55">
        <v>5</v>
      </c>
      <c r="G31" s="47">
        <f>ROUNDUP(DATEDIF(D31,$B$723,"d")/7,0)</f>
        <v>7</v>
      </c>
      <c r="H31" s="48">
        <v>344340</v>
      </c>
      <c r="I31" s="48">
        <v>215</v>
      </c>
      <c r="J31" s="48">
        <v>834200</v>
      </c>
      <c r="K31" s="50">
        <f>IF(J31&lt;&gt;0,-(J31-H31)/J31,"")</f>
        <v>-0.5872212898585472</v>
      </c>
      <c r="L31" s="48">
        <v>15098050</v>
      </c>
      <c r="M31" s="48">
        <v>10611</v>
      </c>
      <c r="N31" s="35"/>
    </row>
    <row r="32" spans="1:14" ht="14.25">
      <c r="A32" s="166">
        <v>26</v>
      </c>
      <c r="B32" s="43" t="s">
        <v>1520</v>
      </c>
      <c r="C32" s="43" t="s">
        <v>1519</v>
      </c>
      <c r="D32" s="51">
        <v>43818</v>
      </c>
      <c r="E32" s="52" t="s">
        <v>65</v>
      </c>
      <c r="F32" s="140"/>
      <c r="G32" s="47">
        <f>ROUNDUP(DATEDIF(D32,$B$723,"d")/7,0)</f>
        <v>7</v>
      </c>
      <c r="H32" s="48">
        <v>290070</v>
      </c>
      <c r="I32" s="48">
        <v>173</v>
      </c>
      <c r="J32" s="48">
        <v>62660</v>
      </c>
      <c r="K32" s="50">
        <f>IF(J32&lt;&gt;0,-(J32-H32)/J32,"")</f>
        <v>3.629269071177785</v>
      </c>
      <c r="L32" s="48">
        <v>19036873</v>
      </c>
      <c r="M32" s="48">
        <v>13762</v>
      </c>
      <c r="N32" s="35"/>
    </row>
    <row r="33" spans="1:14" ht="14.25">
      <c r="A33" s="166">
        <v>27</v>
      </c>
      <c r="B33" s="118" t="s">
        <v>1483</v>
      </c>
      <c r="C33" s="118" t="s">
        <v>1483</v>
      </c>
      <c r="D33" s="51">
        <v>43790</v>
      </c>
      <c r="E33" s="52" t="s">
        <v>65</v>
      </c>
      <c r="F33" s="65"/>
      <c r="G33" s="47">
        <f>ROUNDUP(DATEDIF(D33,$B$723,"d")/7,0)</f>
        <v>11</v>
      </c>
      <c r="H33" s="48">
        <v>178920</v>
      </c>
      <c r="I33" s="48">
        <v>266</v>
      </c>
      <c r="J33" s="48">
        <v>87120</v>
      </c>
      <c r="K33" s="50">
        <f>IF(J33&lt;&gt;0,-(J33-H33)/J33,"")</f>
        <v>1.0537190082644627</v>
      </c>
      <c r="L33" s="48">
        <v>13312651</v>
      </c>
      <c r="M33" s="48">
        <v>10146</v>
      </c>
      <c r="N33" s="35"/>
    </row>
    <row r="34" spans="1:14" ht="14.25">
      <c r="A34" s="166">
        <v>28</v>
      </c>
      <c r="B34" s="43" t="s">
        <v>1496</v>
      </c>
      <c r="C34" s="43" t="s">
        <v>1497</v>
      </c>
      <c r="D34" s="44">
        <v>43804</v>
      </c>
      <c r="E34" s="52" t="s">
        <v>48</v>
      </c>
      <c r="F34" s="55">
        <v>3</v>
      </c>
      <c r="G34" s="47">
        <f>ROUNDUP(DATEDIF(D34,$B$723,"d")/7,0)</f>
        <v>9</v>
      </c>
      <c r="H34" s="48">
        <v>132310</v>
      </c>
      <c r="I34" s="49">
        <v>150</v>
      </c>
      <c r="J34" s="48">
        <v>524280</v>
      </c>
      <c r="K34" s="50">
        <f>IF(J34&lt;&gt;0,-(J34-H34)/J34,"")</f>
        <v>-0.7476348516060121</v>
      </c>
      <c r="L34" s="48" t="s">
        <v>1571</v>
      </c>
      <c r="M34" s="49" t="s">
        <v>1572</v>
      </c>
      <c r="N34" s="35"/>
    </row>
    <row r="35" spans="1:14" ht="14.25">
      <c r="A35" s="166">
        <v>29</v>
      </c>
      <c r="B35" s="43" t="s">
        <v>1530</v>
      </c>
      <c r="C35" s="43" t="s">
        <v>1525</v>
      </c>
      <c r="D35" s="51">
        <v>43825</v>
      </c>
      <c r="E35" s="52" t="s">
        <v>65</v>
      </c>
      <c r="F35" s="140"/>
      <c r="G35" s="47">
        <f>ROUNDUP(DATEDIF(D35,$B$723,"d")/7,0)</f>
        <v>6</v>
      </c>
      <c r="H35" s="48">
        <v>55920</v>
      </c>
      <c r="I35" s="48">
        <v>47</v>
      </c>
      <c r="J35" s="48">
        <v>133220</v>
      </c>
      <c r="K35" s="50">
        <f>IF(J35&lt;&gt;0,-(J35-H35)/J35,"")</f>
        <v>-0.5802432067257168</v>
      </c>
      <c r="L35" s="48">
        <v>6598449</v>
      </c>
      <c r="M35" s="48">
        <v>5129</v>
      </c>
      <c r="N35" s="35"/>
    </row>
    <row r="36" spans="1:14" ht="14.25">
      <c r="A36" s="166">
        <v>30</v>
      </c>
      <c r="B36" s="43" t="s">
        <v>1529</v>
      </c>
      <c r="C36" s="43" t="s">
        <v>1522</v>
      </c>
      <c r="D36" s="51">
        <v>43825</v>
      </c>
      <c r="E36" s="52" t="s">
        <v>28</v>
      </c>
      <c r="F36" s="55">
        <v>2</v>
      </c>
      <c r="G36" s="47">
        <f>ROUNDUP(DATEDIF(D36,$B$723,"d")/7,0)</f>
        <v>6</v>
      </c>
      <c r="H36" s="48">
        <v>18200</v>
      </c>
      <c r="I36" s="48">
        <v>16</v>
      </c>
      <c r="J36" s="48">
        <v>265330</v>
      </c>
      <c r="K36" s="50">
        <f>IF(J36&lt;&gt;0,-(J36-H36)/J36,"")</f>
        <v>-0.93140617344439</v>
      </c>
      <c r="L36" s="48">
        <v>35865845</v>
      </c>
      <c r="M36" s="48">
        <v>22755</v>
      </c>
      <c r="N36" s="35"/>
    </row>
    <row r="37" spans="1:14" ht="14.25">
      <c r="A37" s="166">
        <v>31</v>
      </c>
      <c r="B37" s="43" t="s">
        <v>1528</v>
      </c>
      <c r="C37" s="43" t="s">
        <v>1523</v>
      </c>
      <c r="D37" s="51">
        <v>43825</v>
      </c>
      <c r="E37" s="52" t="s">
        <v>25</v>
      </c>
      <c r="F37" s="140"/>
      <c r="G37" s="47">
        <f>ROUNDUP(DATEDIF(D37,$B$723,"d")/7,0)</f>
        <v>6</v>
      </c>
      <c r="H37" s="48">
        <v>14400</v>
      </c>
      <c r="I37" s="48">
        <v>36</v>
      </c>
      <c r="J37" s="48">
        <v>43160</v>
      </c>
      <c r="K37" s="50">
        <f>IF(J37&lt;&gt;0,-(J37-H37)/J37,"")</f>
        <v>-0.6663577386468953</v>
      </c>
      <c r="L37" s="48">
        <v>52585104</v>
      </c>
      <c r="M37" s="48">
        <v>37820</v>
      </c>
      <c r="N37" s="35"/>
    </row>
    <row r="38" spans="1:14" ht="14.25">
      <c r="A38" s="166"/>
      <c r="B38" s="141" t="s">
        <v>1568</v>
      </c>
      <c r="C38" s="141" t="s">
        <v>1567</v>
      </c>
      <c r="D38" s="51">
        <v>43860</v>
      </c>
      <c r="E38" s="52" t="s">
        <v>129</v>
      </c>
      <c r="F38" s="66"/>
      <c r="G38" s="47">
        <f>ROUNDUP(DATEDIF(D38,$B$723,"d")/7,0)</f>
        <v>1</v>
      </c>
      <c r="H38" s="163"/>
      <c r="I38" s="163"/>
      <c r="J38" s="48"/>
      <c r="K38" s="50">
        <f>IF(J38&lt;&gt;0,-(J38-H38)/J38,"")</f>
      </c>
      <c r="L38" s="163"/>
      <c r="M38" s="163"/>
      <c r="N38" s="35"/>
    </row>
    <row r="39" spans="1:14" ht="14.25" hidden="1">
      <c r="A39" s="166"/>
      <c r="B39" s="118" t="s">
        <v>1556</v>
      </c>
      <c r="C39" s="118" t="s">
        <v>1555</v>
      </c>
      <c r="D39" s="51">
        <v>43853</v>
      </c>
      <c r="E39" s="52" t="s">
        <v>48</v>
      </c>
      <c r="F39" s="53">
        <v>19</v>
      </c>
      <c r="G39" s="47"/>
      <c r="H39" s="72"/>
      <c r="I39" s="72"/>
      <c r="J39" s="72">
        <v>1687230</v>
      </c>
      <c r="K39" s="50">
        <f>IF(J39&lt;&gt;0,-(J39-H39)/J39,"")</f>
        <v>-1</v>
      </c>
      <c r="L39" s="72"/>
      <c r="M39" s="72"/>
      <c r="N39" s="35"/>
    </row>
    <row r="40" spans="1:14" ht="14.25" hidden="1">
      <c r="A40" s="166"/>
      <c r="B40" s="43" t="s">
        <v>1553</v>
      </c>
      <c r="C40" s="43" t="s">
        <v>1552</v>
      </c>
      <c r="D40" s="44">
        <v>43846</v>
      </c>
      <c r="E40" s="52" t="s">
        <v>48</v>
      </c>
      <c r="F40" s="55">
        <v>6</v>
      </c>
      <c r="G40" s="47">
        <f>ROUNDUP(DATEDIF(D40,$B$723,"d")/7,0)</f>
        <v>3</v>
      </c>
      <c r="H40" s="48"/>
      <c r="I40" s="49"/>
      <c r="J40" s="48">
        <v>369400</v>
      </c>
      <c r="K40" s="50">
        <f>IF(J40&lt;&gt;0,-(J40-H40)/J40,"")</f>
        <v>-1</v>
      </c>
      <c r="L40" s="48"/>
      <c r="M40" s="49"/>
      <c r="N40" s="35"/>
    </row>
    <row r="41" spans="1:15" ht="14.25" hidden="1">
      <c r="A41" s="166"/>
      <c r="B41" s="43" t="s">
        <v>1541</v>
      </c>
      <c r="C41" s="43" t="s">
        <v>1540</v>
      </c>
      <c r="D41" s="51">
        <v>43825</v>
      </c>
      <c r="E41" s="52" t="s">
        <v>129</v>
      </c>
      <c r="F41" s="46"/>
      <c r="G41" s="47">
        <f>ROUNDUP(DATEDIF(D41,$B$723,"d")/7,0)</f>
        <v>6</v>
      </c>
      <c r="H41" s="48"/>
      <c r="I41" s="49"/>
      <c r="J41" s="48"/>
      <c r="K41" s="50">
        <f>IF(J41&lt;&gt;0,-(J41-H41)/J41,"")</f>
      </c>
      <c r="L41" s="48"/>
      <c r="M41" s="48"/>
      <c r="N41" s="35"/>
      <c r="O41" s="5"/>
    </row>
    <row r="42" spans="1:14" ht="14.25" hidden="1">
      <c r="A42" s="166"/>
      <c r="B42" s="43" t="s">
        <v>1551</v>
      </c>
      <c r="C42" s="43" t="s">
        <v>1551</v>
      </c>
      <c r="D42" s="44">
        <v>43846</v>
      </c>
      <c r="E42" s="52" t="s">
        <v>31</v>
      </c>
      <c r="F42" s="55">
        <v>13</v>
      </c>
      <c r="G42" s="47">
        <f>ROUNDUP(DATEDIF(D42,$B$723,"d")/7,0)</f>
        <v>3</v>
      </c>
      <c r="H42" s="48"/>
      <c r="I42" s="49"/>
      <c r="J42" s="48"/>
      <c r="K42" s="50">
        <f>IF(J42&lt;&gt;0,-(J42-H42)/J42,"")</f>
      </c>
      <c r="L42" s="48"/>
      <c r="M42" s="49"/>
      <c r="N42" s="35"/>
    </row>
    <row r="43" spans="1:14" ht="14.25" hidden="1">
      <c r="A43" s="166"/>
      <c r="B43" s="43" t="s">
        <v>1416</v>
      </c>
      <c r="C43" s="43" t="s">
        <v>1416</v>
      </c>
      <c r="D43" s="51">
        <v>43748</v>
      </c>
      <c r="E43" s="52" t="s">
        <v>28</v>
      </c>
      <c r="F43" s="55">
        <v>1</v>
      </c>
      <c r="G43" s="47">
        <f>ROUNDUP(DATEDIF(D43,$B$723,"d")/7,0)</f>
        <v>17</v>
      </c>
      <c r="H43" s="48"/>
      <c r="I43" s="48"/>
      <c r="J43" s="48"/>
      <c r="K43" s="50">
        <f>IF(J43&lt;&gt;0,-(J43-H43)/J43,"")</f>
      </c>
      <c r="L43" s="48"/>
      <c r="M43" s="49"/>
      <c r="N43" s="35"/>
    </row>
    <row r="44" spans="1:14" ht="14.25" hidden="1">
      <c r="A44" s="166"/>
      <c r="B44" s="118" t="s">
        <v>1444</v>
      </c>
      <c r="C44" s="118" t="s">
        <v>1444</v>
      </c>
      <c r="D44" s="51">
        <v>43769</v>
      </c>
      <c r="E44" s="52" t="s">
        <v>14</v>
      </c>
      <c r="F44" s="53">
        <v>57</v>
      </c>
      <c r="G44" s="47">
        <f>ROUNDUP(DATEDIF(D44,$B$723,"d")/7,0)</f>
        <v>14</v>
      </c>
      <c r="H44" s="72"/>
      <c r="I44" s="72"/>
      <c r="J44" s="72"/>
      <c r="K44" s="50">
        <f>IF(J44&lt;&gt;0,-(J44-H44)/J44,"")</f>
      </c>
      <c r="L44" s="48"/>
      <c r="M44" s="48"/>
      <c r="N44" s="35"/>
    </row>
    <row r="45" spans="1:14" ht="14.25" hidden="1">
      <c r="A45" s="166"/>
      <c r="B45" s="118" t="s">
        <v>1460</v>
      </c>
      <c r="C45" s="118" t="s">
        <v>1459</v>
      </c>
      <c r="D45" s="44">
        <v>43776</v>
      </c>
      <c r="E45" s="52" t="s">
        <v>25</v>
      </c>
      <c r="F45" s="53">
        <v>50</v>
      </c>
      <c r="G45" s="47">
        <f>ROUNDUP(DATEDIF(D45,$B$723,"d")/7,0)</f>
        <v>13</v>
      </c>
      <c r="H45" s="48"/>
      <c r="I45" s="48"/>
      <c r="J45" s="48"/>
      <c r="K45" s="50">
        <f aca="true" t="shared" si="0" ref="K45:K54">IF(J45&lt;&gt;0,-(J45-H45)/J45,"")</f>
      </c>
      <c r="L45" s="48"/>
      <c r="M45" s="48"/>
      <c r="N45" s="35"/>
    </row>
    <row r="46" spans="1:14" ht="14.25" hidden="1">
      <c r="A46" s="166"/>
      <c r="B46" s="43" t="s">
        <v>1516</v>
      </c>
      <c r="C46" s="43" t="s">
        <v>1515</v>
      </c>
      <c r="D46" s="51">
        <v>43818</v>
      </c>
      <c r="E46" s="52" t="s">
        <v>48</v>
      </c>
      <c r="F46" s="55">
        <v>11</v>
      </c>
      <c r="G46" s="47">
        <f>ROUNDUP(DATEDIF(D46,$B$723,"d")/7,0)</f>
        <v>7</v>
      </c>
      <c r="H46" s="48"/>
      <c r="I46" s="48"/>
      <c r="J46" s="48"/>
      <c r="K46" s="50">
        <f t="shared" si="0"/>
      </c>
      <c r="L46" s="48"/>
      <c r="M46" s="48"/>
      <c r="N46" s="35"/>
    </row>
    <row r="47" spans="1:14" ht="14.25" hidden="1">
      <c r="A47" s="166"/>
      <c r="B47" s="118" t="s">
        <v>1534</v>
      </c>
      <c r="C47" s="118" t="s">
        <v>1535</v>
      </c>
      <c r="D47" s="44">
        <v>43832</v>
      </c>
      <c r="E47" s="52" t="s">
        <v>129</v>
      </c>
      <c r="F47" s="65"/>
      <c r="G47" s="47">
        <f>ROUNDUP(DATEDIF(D47,$B$723,"d")/7,0)</f>
        <v>5</v>
      </c>
      <c r="H47" s="48"/>
      <c r="I47" s="48"/>
      <c r="J47" s="48"/>
      <c r="K47" s="50">
        <f t="shared" si="0"/>
      </c>
      <c r="L47" s="48"/>
      <c r="M47" s="48"/>
      <c r="N47" s="35"/>
    </row>
    <row r="48" spans="1:14" ht="14.25" hidden="1">
      <c r="A48" s="166"/>
      <c r="B48" s="118" t="s">
        <v>1488</v>
      </c>
      <c r="C48" s="118" t="s">
        <v>1487</v>
      </c>
      <c r="D48" s="44">
        <v>43797</v>
      </c>
      <c r="E48" s="52" t="s">
        <v>28</v>
      </c>
      <c r="F48" s="55">
        <v>1</v>
      </c>
      <c r="G48" s="47">
        <f>ROUNDUP(DATEDIF(D48,$B$723,"d")/7,0)</f>
        <v>10</v>
      </c>
      <c r="H48" s="48"/>
      <c r="I48" s="48"/>
      <c r="J48" s="48"/>
      <c r="K48" s="50">
        <f t="shared" si="0"/>
      </c>
      <c r="L48" s="48"/>
      <c r="M48" s="48"/>
      <c r="N48" s="35"/>
    </row>
    <row r="49" spans="1:14" ht="14.25" hidden="1">
      <c r="A49" s="166"/>
      <c r="B49" s="43" t="s">
        <v>1504</v>
      </c>
      <c r="C49" s="43" t="s">
        <v>1503</v>
      </c>
      <c r="D49" s="44">
        <v>43811</v>
      </c>
      <c r="E49" s="52" t="s">
        <v>25</v>
      </c>
      <c r="F49" s="53">
        <v>38</v>
      </c>
      <c r="G49" s="47">
        <f>ROUNDUP(DATEDIF(D49,$B$723,"d")/7,0)</f>
        <v>8</v>
      </c>
      <c r="H49" s="48"/>
      <c r="I49" s="49"/>
      <c r="J49" s="48"/>
      <c r="K49" s="50">
        <f t="shared" si="0"/>
      </c>
      <c r="L49" s="48"/>
      <c r="M49" s="49"/>
      <c r="N49" s="35"/>
    </row>
    <row r="50" spans="1:15" ht="14.25" hidden="1">
      <c r="A50" s="165"/>
      <c r="B50" s="126" t="s">
        <v>1428</v>
      </c>
      <c r="C50" s="126" t="s">
        <v>1429</v>
      </c>
      <c r="D50" s="44">
        <v>43762</v>
      </c>
      <c r="E50" s="81" t="s">
        <v>25</v>
      </c>
      <c r="F50" s="55">
        <v>64</v>
      </c>
      <c r="G50" s="47">
        <f>ROUNDUP(DATEDIF(D50,$B$723,"d")/7,0)</f>
        <v>15</v>
      </c>
      <c r="H50" s="48"/>
      <c r="I50" s="48"/>
      <c r="J50" s="48"/>
      <c r="K50" s="50">
        <f t="shared" si="0"/>
      </c>
      <c r="L50" s="48"/>
      <c r="M50" s="48"/>
      <c r="N50" s="35"/>
      <c r="O50" s="5"/>
    </row>
    <row r="51" spans="1:15" ht="14.25" hidden="1">
      <c r="A51" s="165"/>
      <c r="B51" s="43" t="s">
        <v>1513</v>
      </c>
      <c r="C51" s="43" t="s">
        <v>1511</v>
      </c>
      <c r="D51" s="51">
        <v>43818</v>
      </c>
      <c r="E51" s="52" t="s">
        <v>31</v>
      </c>
      <c r="F51" s="55">
        <v>9</v>
      </c>
      <c r="G51" s="47">
        <f>ROUNDUP(DATEDIF(D51,$B$723,"d")/7,0)</f>
        <v>7</v>
      </c>
      <c r="H51" s="48"/>
      <c r="I51" s="48"/>
      <c r="J51" s="48"/>
      <c r="K51" s="50">
        <f t="shared" si="0"/>
      </c>
      <c r="L51" s="48"/>
      <c r="M51" s="48"/>
      <c r="N51" s="35"/>
      <c r="O51" s="5"/>
    </row>
    <row r="52" spans="1:15" ht="14.25" hidden="1">
      <c r="A52" s="165"/>
      <c r="B52" s="43" t="s">
        <v>1502</v>
      </c>
      <c r="C52" s="43" t="s">
        <v>1498</v>
      </c>
      <c r="D52" s="44">
        <v>43804</v>
      </c>
      <c r="E52" s="52" t="s">
        <v>17</v>
      </c>
      <c r="F52" s="53">
        <v>46</v>
      </c>
      <c r="G52" s="47">
        <f>ROUNDUP(DATEDIF(D52,$B$723,"d")/7,0)</f>
        <v>9</v>
      </c>
      <c r="H52" s="48"/>
      <c r="I52" s="49"/>
      <c r="J52" s="48"/>
      <c r="K52" s="50">
        <f t="shared" si="0"/>
      </c>
      <c r="L52" s="48"/>
      <c r="M52" s="49"/>
      <c r="N52" s="35"/>
      <c r="O52" s="5"/>
    </row>
    <row r="53" spans="1:15" ht="14.25" hidden="1">
      <c r="A53" s="165"/>
      <c r="B53" s="43" t="s">
        <v>1508</v>
      </c>
      <c r="C53" s="43" t="s">
        <v>1507</v>
      </c>
      <c r="D53" s="44">
        <v>43811</v>
      </c>
      <c r="E53" s="52" t="s">
        <v>31</v>
      </c>
      <c r="F53" s="55">
        <v>8</v>
      </c>
      <c r="G53" s="47">
        <f>ROUNDUP(DATEDIF(D53,$B$723,"d")/7,0)</f>
        <v>8</v>
      </c>
      <c r="H53" s="48"/>
      <c r="I53" s="49"/>
      <c r="J53" s="48"/>
      <c r="K53" s="50">
        <f t="shared" si="0"/>
      </c>
      <c r="L53" s="48"/>
      <c r="M53" s="49"/>
      <c r="N53" s="35"/>
      <c r="O53" s="5"/>
    </row>
    <row r="54" spans="1:15" ht="14.25" hidden="1">
      <c r="A54" s="165"/>
      <c r="B54" s="118" t="s">
        <v>1486</v>
      </c>
      <c r="C54" s="118" t="s">
        <v>1485</v>
      </c>
      <c r="D54" s="44">
        <v>43797</v>
      </c>
      <c r="E54" s="52" t="s">
        <v>14</v>
      </c>
      <c r="F54" s="53">
        <v>59</v>
      </c>
      <c r="G54" s="47">
        <f>ROUNDUP(DATEDIF(D54,$B$723,"d")/7,0)</f>
        <v>10</v>
      </c>
      <c r="H54" s="48"/>
      <c r="I54" s="48"/>
      <c r="J54" s="48"/>
      <c r="K54" s="50">
        <f t="shared" si="0"/>
      </c>
      <c r="L54" s="48"/>
      <c r="M54" s="48"/>
      <c r="N54" s="35"/>
      <c r="O54" s="5"/>
    </row>
    <row r="55" spans="1:15" ht="14.25" hidden="1">
      <c r="A55" s="165"/>
      <c r="B55" s="118" t="s">
        <v>1456</v>
      </c>
      <c r="C55" s="118" t="s">
        <v>1457</v>
      </c>
      <c r="D55" s="44">
        <v>43776</v>
      </c>
      <c r="E55" s="52" t="s">
        <v>65</v>
      </c>
      <c r="F55" s="65"/>
      <c r="G55" s="47">
        <f>ROUNDUP(DATEDIF(D55,$B$723,"d")/7,0)</f>
        <v>13</v>
      </c>
      <c r="H55" s="48"/>
      <c r="I55" s="48"/>
      <c r="J55" s="48"/>
      <c r="K55" s="50">
        <f aca="true" t="shared" si="1" ref="K55:K61">IF(J55&lt;&gt;0,-(J55-H55)/J55,"")</f>
      </c>
      <c r="L55" s="48"/>
      <c r="M55" s="48"/>
      <c r="N55" s="35"/>
      <c r="O55" s="5"/>
    </row>
    <row r="56" spans="1:15" ht="14.25" hidden="1">
      <c r="A56" s="165"/>
      <c r="B56" s="118" t="s">
        <v>1454</v>
      </c>
      <c r="C56" s="118" t="s">
        <v>1455</v>
      </c>
      <c r="D56" s="44">
        <v>43776</v>
      </c>
      <c r="E56" s="52" t="s">
        <v>14</v>
      </c>
      <c r="F56" s="53">
        <v>40</v>
      </c>
      <c r="G56" s="47">
        <f>ROUNDUP(DATEDIF(D56,$B$723,"d")/7,0)</f>
        <v>13</v>
      </c>
      <c r="H56" s="48"/>
      <c r="I56" s="48"/>
      <c r="J56" s="48"/>
      <c r="K56" s="50">
        <f t="shared" si="1"/>
      </c>
      <c r="L56" s="48"/>
      <c r="M56" s="48"/>
      <c r="N56" s="35"/>
      <c r="O56" s="5"/>
    </row>
    <row r="57" spans="1:15" ht="14.25" hidden="1">
      <c r="A57" s="165"/>
      <c r="B57" s="43" t="s">
        <v>1419</v>
      </c>
      <c r="C57" s="43" t="s">
        <v>1419</v>
      </c>
      <c r="D57" s="51">
        <v>43748</v>
      </c>
      <c r="E57" s="52" t="s">
        <v>65</v>
      </c>
      <c r="F57" s="65"/>
      <c r="G57" s="47">
        <f>ROUNDUP(DATEDIF(D57,$B$723,"d")/7,0)</f>
        <v>17</v>
      </c>
      <c r="H57" s="48"/>
      <c r="I57" s="48"/>
      <c r="J57" s="48"/>
      <c r="K57" s="50">
        <f t="shared" si="1"/>
      </c>
      <c r="L57" s="48"/>
      <c r="M57" s="49"/>
      <c r="N57" s="35"/>
      <c r="O57" s="5"/>
    </row>
    <row r="58" spans="1:15" ht="14.25" hidden="1">
      <c r="A58" s="165"/>
      <c r="B58" s="118" t="s">
        <v>1458</v>
      </c>
      <c r="C58" s="118" t="s">
        <v>1458</v>
      </c>
      <c r="D58" s="44">
        <v>43776</v>
      </c>
      <c r="E58" s="52" t="s">
        <v>17</v>
      </c>
      <c r="F58" s="53">
        <v>55</v>
      </c>
      <c r="G58" s="47">
        <f>ROUNDUP(DATEDIF(D58,$B$723,"d")/7,0)</f>
        <v>13</v>
      </c>
      <c r="H58" s="48"/>
      <c r="I58" s="48"/>
      <c r="J58" s="48"/>
      <c r="K58" s="50">
        <f t="shared" si="1"/>
      </c>
      <c r="L58" s="48"/>
      <c r="M58" s="48"/>
      <c r="N58" s="35"/>
      <c r="O58" s="5"/>
    </row>
    <row r="59" spans="1:15" ht="14.25" hidden="1">
      <c r="A59" s="165"/>
      <c r="B59" s="118" t="s">
        <v>1482</v>
      </c>
      <c r="C59" s="118" t="s">
        <v>1481</v>
      </c>
      <c r="D59" s="51">
        <v>43790</v>
      </c>
      <c r="E59" s="52" t="s">
        <v>48</v>
      </c>
      <c r="F59" s="55"/>
      <c r="G59" s="47">
        <f>ROUNDUP(DATEDIF(D59,$B$723,"d")/7,0)</f>
        <v>11</v>
      </c>
      <c r="H59" s="48"/>
      <c r="I59" s="48"/>
      <c r="J59" s="48"/>
      <c r="K59" s="50">
        <f t="shared" si="1"/>
      </c>
      <c r="L59" s="48"/>
      <c r="M59" s="48"/>
      <c r="N59" s="35"/>
      <c r="O59" s="5"/>
    </row>
    <row r="60" spans="1:15" ht="14.25" hidden="1">
      <c r="A60" s="165"/>
      <c r="B60" s="52" t="s">
        <v>35</v>
      </c>
      <c r="C60" s="52" t="s">
        <v>36</v>
      </c>
      <c r="D60" s="51">
        <v>43692</v>
      </c>
      <c r="E60" s="52" t="s">
        <v>14</v>
      </c>
      <c r="F60" s="53">
        <v>81</v>
      </c>
      <c r="G60" s="47">
        <f>ROUNDUP(DATEDIF(D60,$B$723,"d")/7,0)</f>
        <v>25</v>
      </c>
      <c r="H60" s="48"/>
      <c r="I60" s="48"/>
      <c r="J60" s="48"/>
      <c r="K60" s="50">
        <f t="shared" si="1"/>
      </c>
      <c r="L60" s="48"/>
      <c r="M60" s="48"/>
      <c r="N60" s="35"/>
      <c r="O60" s="5"/>
    </row>
    <row r="61" spans="1:15" ht="14.25" hidden="1">
      <c r="A61" s="165"/>
      <c r="B61" s="118" t="s">
        <v>1494</v>
      </c>
      <c r="C61" s="118" t="s">
        <v>1493</v>
      </c>
      <c r="D61" s="44">
        <v>43797</v>
      </c>
      <c r="E61" s="52" t="s">
        <v>261</v>
      </c>
      <c r="F61" s="55">
        <v>1</v>
      </c>
      <c r="G61" s="47">
        <f>ROUNDUP(DATEDIF(D61,$B$723,"d")/7,0)</f>
        <v>10</v>
      </c>
      <c r="H61" s="48"/>
      <c r="I61" s="48"/>
      <c r="J61" s="48"/>
      <c r="K61" s="50">
        <f t="shared" si="1"/>
      </c>
      <c r="L61" s="48"/>
      <c r="M61" s="48"/>
      <c r="N61" s="35"/>
      <c r="O61" s="5"/>
    </row>
    <row r="62" spans="2:15" ht="14.25" hidden="1">
      <c r="B62" s="118" t="s">
        <v>1446</v>
      </c>
      <c r="C62" s="118" t="s">
        <v>1445</v>
      </c>
      <c r="D62" s="51">
        <v>43769</v>
      </c>
      <c r="E62" s="52" t="s">
        <v>20</v>
      </c>
      <c r="F62" s="46">
        <v>72</v>
      </c>
      <c r="G62" s="47">
        <f aca="true" t="shared" si="2" ref="G62:G87">ROUNDUP(DATEDIF(D62,$B$723,"d")/7,0)</f>
        <v>14</v>
      </c>
      <c r="H62" s="72"/>
      <c r="I62" s="72"/>
      <c r="J62" s="72"/>
      <c r="K62" s="50">
        <f aca="true" t="shared" si="3" ref="K62:K71">IF(J62&lt;&gt;0,-(J62-H62)/J62,"")</f>
      </c>
      <c r="L62" s="48"/>
      <c r="M62" s="134"/>
      <c r="O62" s="5"/>
    </row>
    <row r="63" spans="2:15" ht="14.25" hidden="1">
      <c r="B63" s="118" t="s">
        <v>1443</v>
      </c>
      <c r="C63" s="118" t="s">
        <v>1442</v>
      </c>
      <c r="D63" s="51">
        <v>43769</v>
      </c>
      <c r="E63" s="52" t="s">
        <v>20</v>
      </c>
      <c r="F63" s="53">
        <v>68</v>
      </c>
      <c r="G63" s="47">
        <f t="shared" si="2"/>
        <v>14</v>
      </c>
      <c r="H63" s="72"/>
      <c r="I63" s="72"/>
      <c r="J63" s="72"/>
      <c r="K63" s="50">
        <f t="shared" si="3"/>
      </c>
      <c r="L63" s="72"/>
      <c r="M63" s="72"/>
      <c r="N63" s="35"/>
      <c r="O63" s="5"/>
    </row>
    <row r="64" spans="2:15" ht="14.25" hidden="1">
      <c r="B64" s="118" t="s">
        <v>1422</v>
      </c>
      <c r="C64" s="118" t="s">
        <v>1423</v>
      </c>
      <c r="D64" s="51">
        <v>43755</v>
      </c>
      <c r="E64" s="52" t="s">
        <v>20</v>
      </c>
      <c r="F64" s="53">
        <v>66</v>
      </c>
      <c r="G64" s="47">
        <f t="shared" si="2"/>
        <v>16</v>
      </c>
      <c r="H64" s="48"/>
      <c r="I64" s="48"/>
      <c r="J64" s="48"/>
      <c r="K64" s="50">
        <f t="shared" si="3"/>
      </c>
      <c r="L64" s="86"/>
      <c r="M64" s="164"/>
      <c r="N64" s="35"/>
      <c r="O64" s="5"/>
    </row>
    <row r="65" spans="2:15" ht="14.25" hidden="1">
      <c r="B65" s="54" t="s">
        <v>49</v>
      </c>
      <c r="C65" s="54" t="s">
        <v>50</v>
      </c>
      <c r="D65" s="44">
        <v>43685</v>
      </c>
      <c r="E65" s="52" t="s">
        <v>14</v>
      </c>
      <c r="F65" s="53">
        <v>81</v>
      </c>
      <c r="G65" s="47">
        <f t="shared" si="2"/>
        <v>26</v>
      </c>
      <c r="H65" s="48"/>
      <c r="I65" s="49"/>
      <c r="J65" s="48"/>
      <c r="K65" s="50">
        <f t="shared" si="3"/>
      </c>
      <c r="L65" s="48"/>
      <c r="M65" s="49"/>
      <c r="N65" s="35"/>
      <c r="O65" s="5"/>
    </row>
    <row r="66" spans="2:15" ht="14.25" hidden="1">
      <c r="B66" s="118" t="s">
        <v>1461</v>
      </c>
      <c r="C66" s="118" t="s">
        <v>1462</v>
      </c>
      <c r="D66" s="44">
        <v>43776</v>
      </c>
      <c r="E66" s="52" t="s">
        <v>28</v>
      </c>
      <c r="F66" s="55">
        <v>2</v>
      </c>
      <c r="G66" s="47">
        <f t="shared" si="2"/>
        <v>13</v>
      </c>
      <c r="H66" s="48"/>
      <c r="I66" s="48"/>
      <c r="J66" s="48"/>
      <c r="K66" s="50">
        <f t="shared" si="3"/>
      </c>
      <c r="L66" s="48"/>
      <c r="M66" s="48"/>
      <c r="N66" s="35"/>
      <c r="O66" s="5"/>
    </row>
    <row r="67" spans="1:15" ht="14.25" hidden="1">
      <c r="A67" s="135"/>
      <c r="B67" s="118" t="s">
        <v>1420</v>
      </c>
      <c r="C67" s="118" t="s">
        <v>1421</v>
      </c>
      <c r="D67" s="51">
        <v>43755</v>
      </c>
      <c r="E67" s="52" t="s">
        <v>28</v>
      </c>
      <c r="F67" s="55">
        <v>9</v>
      </c>
      <c r="G67" s="47">
        <f t="shared" si="2"/>
        <v>16</v>
      </c>
      <c r="H67" s="48"/>
      <c r="I67" s="48"/>
      <c r="J67" s="48"/>
      <c r="K67" s="50">
        <f t="shared" si="3"/>
      </c>
      <c r="L67" s="48"/>
      <c r="M67" s="48"/>
      <c r="O67" s="35"/>
    </row>
    <row r="68" spans="1:15" ht="14.25" hidden="1">
      <c r="A68" s="135"/>
      <c r="B68" s="43" t="s">
        <v>1509</v>
      </c>
      <c r="C68" s="43" t="s">
        <v>1510</v>
      </c>
      <c r="D68" s="44">
        <v>43811</v>
      </c>
      <c r="E68" s="52" t="s">
        <v>1479</v>
      </c>
      <c r="F68" s="140"/>
      <c r="G68" s="47">
        <f t="shared" si="2"/>
        <v>8</v>
      </c>
      <c r="H68" s="163"/>
      <c r="I68" s="49"/>
      <c r="J68" s="163"/>
      <c r="K68" s="50">
        <f t="shared" si="3"/>
      </c>
      <c r="L68" s="48"/>
      <c r="M68" s="49"/>
      <c r="O68" s="35"/>
    </row>
    <row r="69" spans="1:15" ht="14.25" hidden="1">
      <c r="A69" s="135"/>
      <c r="B69" s="43" t="s">
        <v>1415</v>
      </c>
      <c r="C69" s="43" t="s">
        <v>1415</v>
      </c>
      <c r="D69" s="51">
        <v>43748</v>
      </c>
      <c r="E69" s="52" t="s">
        <v>25</v>
      </c>
      <c r="F69" s="53">
        <v>54</v>
      </c>
      <c r="G69" s="47">
        <f t="shared" si="2"/>
        <v>17</v>
      </c>
      <c r="H69" s="48"/>
      <c r="I69" s="48"/>
      <c r="J69" s="48"/>
      <c r="K69" s="50">
        <f t="shared" si="3"/>
      </c>
      <c r="L69" s="48"/>
      <c r="M69" s="48"/>
      <c r="O69" s="35"/>
    </row>
    <row r="70" spans="1:15" ht="14.25" hidden="1">
      <c r="A70" s="135"/>
      <c r="B70" s="118" t="s">
        <v>1432</v>
      </c>
      <c r="C70" s="118" t="s">
        <v>1433</v>
      </c>
      <c r="D70" s="44">
        <v>43762</v>
      </c>
      <c r="E70" s="52" t="s">
        <v>17</v>
      </c>
      <c r="F70" s="53">
        <v>39</v>
      </c>
      <c r="G70" s="47">
        <f t="shared" si="2"/>
        <v>15</v>
      </c>
      <c r="H70" s="48"/>
      <c r="I70" s="48"/>
      <c r="J70" s="48"/>
      <c r="K70" s="50">
        <f t="shared" si="3"/>
      </c>
      <c r="L70" s="48"/>
      <c r="M70" s="48"/>
      <c r="O70" s="35"/>
    </row>
    <row r="71" spans="1:15" ht="14.25" hidden="1">
      <c r="A71" s="135"/>
      <c r="B71" s="54" t="s">
        <v>15</v>
      </c>
      <c r="C71" s="54" t="s">
        <v>16</v>
      </c>
      <c r="D71" s="44">
        <v>43734</v>
      </c>
      <c r="E71" s="45" t="s">
        <v>17</v>
      </c>
      <c r="F71" s="55">
        <v>60</v>
      </c>
      <c r="G71" s="47">
        <f t="shared" si="2"/>
        <v>19</v>
      </c>
      <c r="H71" s="48"/>
      <c r="I71" s="49"/>
      <c r="J71" s="48"/>
      <c r="K71" s="50">
        <f t="shared" si="3"/>
      </c>
      <c r="L71" s="48"/>
      <c r="M71" s="48"/>
      <c r="O71" s="35"/>
    </row>
    <row r="72" spans="1:15" ht="14.25" hidden="1">
      <c r="A72" s="135"/>
      <c r="B72" s="118" t="s">
        <v>1490</v>
      </c>
      <c r="C72" s="118" t="s">
        <v>1489</v>
      </c>
      <c r="D72" s="44">
        <v>43797</v>
      </c>
      <c r="E72" s="52" t="s">
        <v>1201</v>
      </c>
      <c r="F72" s="55">
        <v>19</v>
      </c>
      <c r="G72" s="47">
        <f t="shared" si="2"/>
        <v>10</v>
      </c>
      <c r="H72" s="48"/>
      <c r="I72" s="48"/>
      <c r="J72" s="48"/>
      <c r="K72" s="50">
        <f aca="true" t="shared" si="4" ref="K72:K79">IF(J72&lt;&gt;0,-(J72-H72)/J72,"")</f>
      </c>
      <c r="L72" s="48"/>
      <c r="M72" s="48"/>
      <c r="O72" s="5"/>
    </row>
    <row r="73" spans="1:15" ht="14.25" hidden="1">
      <c r="A73" s="135"/>
      <c r="B73" s="118" t="s">
        <v>1427</v>
      </c>
      <c r="C73" s="118" t="s">
        <v>1426</v>
      </c>
      <c r="D73" s="51">
        <v>43755</v>
      </c>
      <c r="E73" s="52" t="s">
        <v>14</v>
      </c>
      <c r="F73" s="53">
        <v>48</v>
      </c>
      <c r="G73" s="47">
        <f t="shared" si="2"/>
        <v>16</v>
      </c>
      <c r="H73" s="48"/>
      <c r="I73" s="48"/>
      <c r="J73" s="48"/>
      <c r="K73" s="50">
        <f t="shared" si="4"/>
      </c>
      <c r="L73" s="48"/>
      <c r="M73" s="48"/>
      <c r="N73" s="35"/>
      <c r="O73" s="5"/>
    </row>
    <row r="74" spans="1:15" ht="14.25" hidden="1">
      <c r="A74" s="135"/>
      <c r="B74" s="118" t="s">
        <v>1471</v>
      </c>
      <c r="C74" s="118" t="s">
        <v>1471</v>
      </c>
      <c r="D74" s="44">
        <v>43783</v>
      </c>
      <c r="E74" s="52" t="s">
        <v>31</v>
      </c>
      <c r="F74" s="55">
        <v>21</v>
      </c>
      <c r="G74" s="47">
        <f t="shared" si="2"/>
        <v>12</v>
      </c>
      <c r="H74" s="48"/>
      <c r="I74" s="48"/>
      <c r="J74" s="48"/>
      <c r="K74" s="50">
        <f t="shared" si="4"/>
      </c>
      <c r="L74" s="48"/>
      <c r="M74" s="48"/>
      <c r="N74" s="35"/>
      <c r="O74" s="5"/>
    </row>
    <row r="75" spans="1:15" ht="14.25" hidden="1">
      <c r="A75" s="135"/>
      <c r="B75" s="54" t="s">
        <v>53</v>
      </c>
      <c r="C75" s="54" t="s">
        <v>54</v>
      </c>
      <c r="D75" s="44">
        <v>43699</v>
      </c>
      <c r="E75" s="45" t="s">
        <v>28</v>
      </c>
      <c r="F75" s="55">
        <v>1</v>
      </c>
      <c r="G75" s="47">
        <f t="shared" si="2"/>
        <v>24</v>
      </c>
      <c r="H75" s="48"/>
      <c r="I75" s="49"/>
      <c r="J75" s="48"/>
      <c r="K75" s="50">
        <f t="shared" si="4"/>
      </c>
      <c r="L75" s="48"/>
      <c r="M75" s="48"/>
      <c r="N75" s="35"/>
      <c r="O75" s="5"/>
    </row>
    <row r="76" spans="1:15" ht="14.25" hidden="1">
      <c r="A76" s="135"/>
      <c r="B76" s="118" t="s">
        <v>1466</v>
      </c>
      <c r="C76" s="118" t="s">
        <v>1466</v>
      </c>
      <c r="D76" s="44">
        <v>43783</v>
      </c>
      <c r="E76" s="52" t="s">
        <v>31</v>
      </c>
      <c r="F76" s="55">
        <v>14</v>
      </c>
      <c r="G76" s="47">
        <f t="shared" si="2"/>
        <v>12</v>
      </c>
      <c r="H76" s="48"/>
      <c r="I76" s="48"/>
      <c r="J76" s="48"/>
      <c r="K76" s="50">
        <f t="shared" si="4"/>
      </c>
      <c r="L76" s="48"/>
      <c r="M76" s="48"/>
      <c r="O76" s="5"/>
    </row>
    <row r="77" spans="1:15" ht="14.25" hidden="1">
      <c r="A77" s="135"/>
      <c r="B77" s="43" t="s">
        <v>38</v>
      </c>
      <c r="C77" s="43" t="s">
        <v>38</v>
      </c>
      <c r="D77" s="44">
        <v>43741</v>
      </c>
      <c r="E77" s="45" t="s">
        <v>39</v>
      </c>
      <c r="F77" s="55">
        <v>5</v>
      </c>
      <c r="G77" s="47">
        <f t="shared" si="2"/>
        <v>18</v>
      </c>
      <c r="H77" s="48"/>
      <c r="I77" s="49"/>
      <c r="J77" s="48"/>
      <c r="K77" s="50">
        <f t="shared" si="4"/>
      </c>
      <c r="L77" s="48"/>
      <c r="M77" s="48"/>
      <c r="O77" s="5"/>
    </row>
    <row r="78" spans="1:15" ht="14.25" hidden="1">
      <c r="A78" s="135"/>
      <c r="B78" s="54" t="s">
        <v>34</v>
      </c>
      <c r="C78" s="54" t="s">
        <v>34</v>
      </c>
      <c r="D78" s="51">
        <v>43720</v>
      </c>
      <c r="E78" s="52" t="s">
        <v>25</v>
      </c>
      <c r="F78" s="53">
        <v>58</v>
      </c>
      <c r="G78" s="47">
        <f t="shared" si="2"/>
        <v>21</v>
      </c>
      <c r="H78" s="48"/>
      <c r="I78" s="48"/>
      <c r="J78" s="48"/>
      <c r="K78" s="50">
        <f t="shared" si="4"/>
      </c>
      <c r="L78" s="48"/>
      <c r="M78" s="48"/>
      <c r="O78" s="5"/>
    </row>
    <row r="79" spans="1:15" ht="14.25" hidden="1">
      <c r="A79" s="135"/>
      <c r="B79" s="118" t="s">
        <v>1492</v>
      </c>
      <c r="C79" s="118" t="s">
        <v>1491</v>
      </c>
      <c r="D79" s="44">
        <v>43797</v>
      </c>
      <c r="E79" s="52" t="s">
        <v>1479</v>
      </c>
      <c r="F79" s="140"/>
      <c r="G79" s="47">
        <f t="shared" si="2"/>
        <v>10</v>
      </c>
      <c r="H79" s="48"/>
      <c r="I79" s="48"/>
      <c r="J79" s="48"/>
      <c r="K79" s="50">
        <f t="shared" si="4"/>
      </c>
      <c r="L79" s="48"/>
      <c r="M79" s="48"/>
      <c r="N79" s="35"/>
      <c r="O79" s="5"/>
    </row>
    <row r="80" spans="1:15" ht="14.25" hidden="1">
      <c r="A80" s="135"/>
      <c r="B80" s="118" t="s">
        <v>1473</v>
      </c>
      <c r="C80" s="118" t="s">
        <v>1473</v>
      </c>
      <c r="D80" s="51">
        <v>43790</v>
      </c>
      <c r="E80" s="52" t="s">
        <v>119</v>
      </c>
      <c r="F80" s="138"/>
      <c r="G80" s="47">
        <f t="shared" si="2"/>
        <v>11</v>
      </c>
      <c r="H80" s="48"/>
      <c r="I80" s="48"/>
      <c r="J80" s="48"/>
      <c r="K80" s="50">
        <f aca="true" t="shared" si="5" ref="K80:K93">IF(J80&lt;&gt;0,-(J80-H80)/J80,"")</f>
      </c>
      <c r="L80" s="48"/>
      <c r="M80" s="48"/>
      <c r="N80" s="35"/>
      <c r="O80" s="5"/>
    </row>
    <row r="81" spans="1:15" ht="14.25" hidden="1">
      <c r="A81" s="135"/>
      <c r="B81" s="118" t="s">
        <v>1463</v>
      </c>
      <c r="C81" s="118" t="s">
        <v>1464</v>
      </c>
      <c r="D81" s="44">
        <v>43776</v>
      </c>
      <c r="E81" s="52" t="s">
        <v>102</v>
      </c>
      <c r="F81" s="65"/>
      <c r="G81" s="47">
        <f t="shared" si="2"/>
        <v>13</v>
      </c>
      <c r="H81" s="48"/>
      <c r="I81" s="48"/>
      <c r="J81" s="48"/>
      <c r="K81" s="50">
        <f t="shared" si="5"/>
      </c>
      <c r="L81" s="48"/>
      <c r="M81" s="48"/>
      <c r="N81" s="35"/>
      <c r="O81" s="5"/>
    </row>
    <row r="82" spans="1:15" ht="14.25" hidden="1">
      <c r="A82" s="135"/>
      <c r="B82" s="118" t="s">
        <v>1475</v>
      </c>
      <c r="C82" s="118" t="s">
        <v>1474</v>
      </c>
      <c r="D82" s="51">
        <v>43790</v>
      </c>
      <c r="E82" s="52" t="s">
        <v>31</v>
      </c>
      <c r="F82" s="55">
        <v>11</v>
      </c>
      <c r="G82" s="47">
        <f t="shared" si="2"/>
        <v>11</v>
      </c>
      <c r="H82" s="48"/>
      <c r="I82" s="48"/>
      <c r="J82" s="48"/>
      <c r="K82" s="50">
        <f t="shared" si="5"/>
      </c>
      <c r="L82" s="48"/>
      <c r="M82" s="48"/>
      <c r="O82" s="5"/>
    </row>
    <row r="83" spans="1:15" ht="14.25" hidden="1">
      <c r="A83" s="135"/>
      <c r="B83" s="54" t="s">
        <v>40</v>
      </c>
      <c r="C83" s="54" t="s">
        <v>40</v>
      </c>
      <c r="D83" s="51">
        <v>43734</v>
      </c>
      <c r="E83" s="52" t="s">
        <v>41</v>
      </c>
      <c r="F83" s="55">
        <v>14</v>
      </c>
      <c r="G83" s="47">
        <f t="shared" si="2"/>
        <v>19</v>
      </c>
      <c r="H83" s="48"/>
      <c r="I83" s="48"/>
      <c r="J83" s="48"/>
      <c r="K83" s="50">
        <f t="shared" si="5"/>
      </c>
      <c r="L83" s="48"/>
      <c r="M83" s="48"/>
      <c r="N83" s="35"/>
      <c r="O83" s="5"/>
    </row>
    <row r="84" spans="1:15" ht="14.25" hidden="1">
      <c r="A84" s="135"/>
      <c r="B84" s="118" t="s">
        <v>1448</v>
      </c>
      <c r="C84" s="118" t="s">
        <v>1447</v>
      </c>
      <c r="D84" s="51">
        <v>43769</v>
      </c>
      <c r="E84" s="52" t="s">
        <v>31</v>
      </c>
      <c r="F84" s="55">
        <v>7</v>
      </c>
      <c r="G84" s="47">
        <f t="shared" si="2"/>
        <v>14</v>
      </c>
      <c r="H84" s="48"/>
      <c r="I84" s="48"/>
      <c r="J84" s="48"/>
      <c r="K84" s="50">
        <f t="shared" si="5"/>
      </c>
      <c r="L84" s="48"/>
      <c r="M84" s="48"/>
      <c r="N84" s="35"/>
      <c r="O84" s="5"/>
    </row>
    <row r="85" spans="1:15" ht="14.25" hidden="1">
      <c r="A85" s="135"/>
      <c r="B85" s="118" t="s">
        <v>1441</v>
      </c>
      <c r="C85" s="118" t="s">
        <v>1440</v>
      </c>
      <c r="D85" s="44">
        <v>43762</v>
      </c>
      <c r="E85" s="52" t="s">
        <v>261</v>
      </c>
      <c r="F85" s="55">
        <v>1</v>
      </c>
      <c r="G85" s="47">
        <f t="shared" si="2"/>
        <v>15</v>
      </c>
      <c r="H85" s="48"/>
      <c r="I85" s="48"/>
      <c r="J85" s="48"/>
      <c r="K85" s="50">
        <f t="shared" si="5"/>
      </c>
      <c r="L85" s="48"/>
      <c r="M85" s="48"/>
      <c r="N85" s="35"/>
      <c r="O85" s="5"/>
    </row>
    <row r="86" spans="1:15" ht="14.25" hidden="1">
      <c r="A86" s="135"/>
      <c r="B86" s="118" t="s">
        <v>1480</v>
      </c>
      <c r="C86" s="118" t="s">
        <v>1478</v>
      </c>
      <c r="D86" s="51">
        <v>43790</v>
      </c>
      <c r="E86" s="52" t="s">
        <v>1479</v>
      </c>
      <c r="F86" s="138"/>
      <c r="G86" s="47">
        <f t="shared" si="2"/>
        <v>11</v>
      </c>
      <c r="H86" s="48"/>
      <c r="I86" s="48"/>
      <c r="J86" s="48"/>
      <c r="K86" s="50">
        <f t="shared" si="5"/>
      </c>
      <c r="L86" s="134"/>
      <c r="M86" s="86"/>
      <c r="N86" s="35"/>
      <c r="O86" s="5"/>
    </row>
    <row r="87" spans="1:15" ht="14.25" hidden="1">
      <c r="A87" s="135"/>
      <c r="B87" s="118" t="s">
        <v>1469</v>
      </c>
      <c r="C87" s="118" t="s">
        <v>1470</v>
      </c>
      <c r="D87" s="44">
        <v>43783</v>
      </c>
      <c r="E87" s="52" t="s">
        <v>48</v>
      </c>
      <c r="F87" s="55">
        <v>15</v>
      </c>
      <c r="G87" s="47">
        <f t="shared" si="2"/>
        <v>12</v>
      </c>
      <c r="H87" s="48"/>
      <c r="I87" s="48"/>
      <c r="J87" s="48"/>
      <c r="K87" s="50">
        <f t="shared" si="5"/>
      </c>
      <c r="L87" s="48"/>
      <c r="M87" s="48"/>
      <c r="N87" s="35"/>
      <c r="O87" s="5"/>
    </row>
    <row r="88" spans="1:15" ht="14.25" hidden="1">
      <c r="A88" s="135"/>
      <c r="B88" s="54" t="s">
        <v>26</v>
      </c>
      <c r="C88" s="54" t="s">
        <v>27</v>
      </c>
      <c r="D88" s="44">
        <v>43734</v>
      </c>
      <c r="E88" s="45" t="s">
        <v>28</v>
      </c>
      <c r="F88" s="55">
        <v>2</v>
      </c>
      <c r="G88" s="47">
        <f aca="true" t="shared" si="6" ref="G88:G109">ROUNDUP(DATEDIF(D88,$B$723,"d")/7,0)</f>
        <v>19</v>
      </c>
      <c r="H88" s="48"/>
      <c r="I88" s="49"/>
      <c r="J88" s="48"/>
      <c r="K88" s="50">
        <f t="shared" si="5"/>
      </c>
      <c r="L88" s="48"/>
      <c r="M88" s="48"/>
      <c r="N88" s="35"/>
      <c r="O88" s="5"/>
    </row>
    <row r="89" spans="1:15" ht="14.25" hidden="1">
      <c r="A89" s="135"/>
      <c r="B89" s="118" t="s">
        <v>1437</v>
      </c>
      <c r="C89" s="118" t="s">
        <v>1436</v>
      </c>
      <c r="D89" s="44">
        <v>43762</v>
      </c>
      <c r="E89" s="52" t="s">
        <v>48</v>
      </c>
      <c r="F89" s="55">
        <v>10</v>
      </c>
      <c r="G89" s="47">
        <f t="shared" si="6"/>
        <v>15</v>
      </c>
      <c r="H89" s="48"/>
      <c r="I89" s="48"/>
      <c r="J89" s="48"/>
      <c r="K89" s="50">
        <f t="shared" si="5"/>
      </c>
      <c r="L89" s="48"/>
      <c r="M89" s="48"/>
      <c r="N89" s="35"/>
      <c r="O89" s="5"/>
    </row>
    <row r="90" spans="1:15" ht="14.25" hidden="1">
      <c r="A90" s="135"/>
      <c r="B90" s="118" t="s">
        <v>1430</v>
      </c>
      <c r="C90" s="118" t="s">
        <v>1431</v>
      </c>
      <c r="D90" s="44">
        <v>43762</v>
      </c>
      <c r="E90" s="52" t="s">
        <v>65</v>
      </c>
      <c r="F90" s="65"/>
      <c r="G90" s="47">
        <f t="shared" si="6"/>
        <v>15</v>
      </c>
      <c r="H90" s="48"/>
      <c r="I90" s="48"/>
      <c r="J90" s="48"/>
      <c r="K90" s="50">
        <f t="shared" si="5"/>
      </c>
      <c r="L90" s="48"/>
      <c r="M90" s="48"/>
      <c r="N90" s="35"/>
      <c r="O90" s="5"/>
    </row>
    <row r="91" spans="1:15" ht="14.25" hidden="1">
      <c r="A91" s="135"/>
      <c r="B91" s="52" t="s">
        <v>18</v>
      </c>
      <c r="C91" s="52" t="s">
        <v>19</v>
      </c>
      <c r="D91" s="51">
        <v>43727</v>
      </c>
      <c r="E91" s="52" t="s">
        <v>20</v>
      </c>
      <c r="F91" s="53">
        <v>73</v>
      </c>
      <c r="G91" s="47">
        <f t="shared" si="6"/>
        <v>20</v>
      </c>
      <c r="H91" s="48"/>
      <c r="I91" s="48"/>
      <c r="J91" s="48"/>
      <c r="K91" s="50">
        <f t="shared" si="5"/>
      </c>
      <c r="L91" s="134"/>
      <c r="M91" s="86"/>
      <c r="N91" s="35"/>
      <c r="O91" s="5"/>
    </row>
    <row r="92" spans="1:15" ht="14.25" hidden="1">
      <c r="A92" s="135"/>
      <c r="B92" s="118" t="s">
        <v>1452</v>
      </c>
      <c r="C92" s="118" t="s">
        <v>1451</v>
      </c>
      <c r="D92" s="51">
        <v>43769</v>
      </c>
      <c r="E92" s="52" t="s">
        <v>48</v>
      </c>
      <c r="F92" s="55">
        <v>2</v>
      </c>
      <c r="G92" s="47">
        <f t="shared" si="6"/>
        <v>14</v>
      </c>
      <c r="H92" s="72"/>
      <c r="I92" s="72"/>
      <c r="J92" s="72"/>
      <c r="K92" s="50">
        <f t="shared" si="5"/>
      </c>
      <c r="L92" s="72"/>
      <c r="M92" s="72"/>
      <c r="N92" s="35"/>
      <c r="O92" s="5"/>
    </row>
    <row r="93" spans="1:13" ht="14.25" hidden="1">
      <c r="A93" s="36"/>
      <c r="B93" s="54" t="s">
        <v>59</v>
      </c>
      <c r="C93" s="54" t="s">
        <v>60</v>
      </c>
      <c r="D93" s="51">
        <v>43720</v>
      </c>
      <c r="E93" s="52" t="s">
        <v>28</v>
      </c>
      <c r="F93" s="55">
        <v>2</v>
      </c>
      <c r="G93" s="47">
        <f t="shared" si="6"/>
        <v>21</v>
      </c>
      <c r="H93" s="48"/>
      <c r="I93" s="48"/>
      <c r="J93" s="48"/>
      <c r="K93" s="50">
        <f t="shared" si="5"/>
      </c>
      <c r="L93" s="48"/>
      <c r="M93" s="48"/>
    </row>
    <row r="94" spans="1:13" ht="14.25" hidden="1">
      <c r="A94" s="36"/>
      <c r="B94" s="118" t="s">
        <v>1448</v>
      </c>
      <c r="C94" s="118" t="s">
        <v>1447</v>
      </c>
      <c r="D94" s="51">
        <v>43769</v>
      </c>
      <c r="E94" s="52" t="s">
        <v>31</v>
      </c>
      <c r="F94" s="65"/>
      <c r="G94" s="47">
        <f t="shared" si="6"/>
        <v>14</v>
      </c>
      <c r="H94" s="72"/>
      <c r="I94" s="72"/>
      <c r="J94" s="72"/>
      <c r="K94" s="50">
        <f aca="true" t="shared" si="7" ref="K94:K102">IF(J94&lt;&gt;0,-(J94-H94)/J94,"")</f>
      </c>
      <c r="L94" s="72"/>
      <c r="M94" s="72"/>
    </row>
    <row r="95" spans="1:13" ht="14.25" hidden="1">
      <c r="A95" s="36"/>
      <c r="B95" s="118" t="s">
        <v>1450</v>
      </c>
      <c r="C95" s="118" t="s">
        <v>1449</v>
      </c>
      <c r="D95" s="51">
        <v>43769</v>
      </c>
      <c r="E95" s="52" t="s">
        <v>31</v>
      </c>
      <c r="F95" s="65"/>
      <c r="G95" s="47">
        <f t="shared" si="6"/>
        <v>14</v>
      </c>
      <c r="H95" s="72"/>
      <c r="I95" s="72"/>
      <c r="J95" s="72"/>
      <c r="K95" s="50">
        <f t="shared" si="7"/>
      </c>
      <c r="L95" s="72"/>
      <c r="M95" s="72"/>
    </row>
    <row r="96" spans="1:13" ht="14.25" hidden="1">
      <c r="A96" s="36"/>
      <c r="B96" s="118" t="s">
        <v>1434</v>
      </c>
      <c r="C96" s="118" t="s">
        <v>1435</v>
      </c>
      <c r="D96" s="44">
        <v>43762</v>
      </c>
      <c r="E96" s="52" t="s">
        <v>1201</v>
      </c>
      <c r="F96" s="55">
        <v>7</v>
      </c>
      <c r="G96" s="47">
        <f t="shared" si="6"/>
        <v>15</v>
      </c>
      <c r="H96" s="48"/>
      <c r="I96" s="48"/>
      <c r="J96" s="48"/>
      <c r="K96" s="50">
        <f t="shared" si="7"/>
      </c>
      <c r="L96" s="48"/>
      <c r="M96" s="48"/>
    </row>
    <row r="97" spans="1:13" ht="14.25" hidden="1">
      <c r="A97" s="36"/>
      <c r="B97" s="43" t="s">
        <v>1418</v>
      </c>
      <c r="C97" s="43" t="s">
        <v>1417</v>
      </c>
      <c r="D97" s="51">
        <v>43748</v>
      </c>
      <c r="E97" s="52" t="s">
        <v>28</v>
      </c>
      <c r="F97" s="55">
        <v>2</v>
      </c>
      <c r="G97" s="47">
        <f t="shared" si="6"/>
        <v>17</v>
      </c>
      <c r="H97" s="48"/>
      <c r="I97" s="48"/>
      <c r="J97" s="48"/>
      <c r="K97" s="50">
        <f t="shared" si="7"/>
      </c>
      <c r="L97" s="48"/>
      <c r="M97" s="48"/>
    </row>
    <row r="98" spans="1:13" ht="14.25" hidden="1">
      <c r="A98" s="36"/>
      <c r="B98" s="54" t="s">
        <v>32</v>
      </c>
      <c r="C98" s="54" t="s">
        <v>33</v>
      </c>
      <c r="D98" s="51">
        <v>43720</v>
      </c>
      <c r="E98" s="52" t="s">
        <v>17</v>
      </c>
      <c r="F98" s="53">
        <v>45</v>
      </c>
      <c r="G98" s="47">
        <f t="shared" si="6"/>
        <v>21</v>
      </c>
      <c r="H98" s="48"/>
      <c r="I98" s="48"/>
      <c r="J98" s="48"/>
      <c r="K98" s="50">
        <f t="shared" si="7"/>
      </c>
      <c r="L98" s="48"/>
      <c r="M98" s="48"/>
    </row>
    <row r="99" spans="1:13" ht="14.25" hidden="1">
      <c r="A99" s="36"/>
      <c r="B99" s="54" t="s">
        <v>21</v>
      </c>
      <c r="C99" s="54" t="s">
        <v>22</v>
      </c>
      <c r="D99" s="44">
        <v>43713</v>
      </c>
      <c r="E99" s="45" t="s">
        <v>14</v>
      </c>
      <c r="F99" s="53">
        <v>65</v>
      </c>
      <c r="G99" s="47">
        <f t="shared" si="6"/>
        <v>22</v>
      </c>
      <c r="H99" s="48"/>
      <c r="I99" s="49"/>
      <c r="J99" s="48"/>
      <c r="K99" s="50">
        <f t="shared" si="7"/>
      </c>
      <c r="L99" s="48"/>
      <c r="M99" s="48"/>
    </row>
    <row r="100" spans="1:13" ht="14.25" hidden="1">
      <c r="A100" s="36"/>
      <c r="B100" s="54" t="s">
        <v>46</v>
      </c>
      <c r="C100" s="54" t="s">
        <v>47</v>
      </c>
      <c r="D100" s="44">
        <v>43699</v>
      </c>
      <c r="E100" s="45" t="s">
        <v>48</v>
      </c>
      <c r="F100" s="55">
        <v>2</v>
      </c>
      <c r="G100" s="47">
        <f t="shared" si="6"/>
        <v>24</v>
      </c>
      <c r="H100" s="48"/>
      <c r="I100" s="49"/>
      <c r="J100" s="48"/>
      <c r="K100" s="50">
        <f t="shared" si="7"/>
      </c>
      <c r="L100" s="48"/>
      <c r="M100" s="48"/>
    </row>
    <row r="101" spans="1:13" ht="14.25" hidden="1">
      <c r="A101" s="36"/>
      <c r="B101" s="52" t="s">
        <v>23</v>
      </c>
      <c r="C101" s="52" t="s">
        <v>24</v>
      </c>
      <c r="D101" s="51">
        <v>43692</v>
      </c>
      <c r="E101" s="52" t="s">
        <v>25</v>
      </c>
      <c r="F101" s="53">
        <v>61</v>
      </c>
      <c r="G101" s="47">
        <f t="shared" si="6"/>
        <v>25</v>
      </c>
      <c r="H101" s="48"/>
      <c r="I101" s="48"/>
      <c r="J101" s="48"/>
      <c r="K101" s="50">
        <f t="shared" si="7"/>
      </c>
      <c r="L101" s="48"/>
      <c r="M101" s="48"/>
    </row>
    <row r="102" spans="1:13" ht="14.25" hidden="1">
      <c r="A102" s="36"/>
      <c r="B102" s="52" t="s">
        <v>63</v>
      </c>
      <c r="C102" s="52" t="s">
        <v>64</v>
      </c>
      <c r="D102" s="51">
        <v>43629</v>
      </c>
      <c r="E102" s="52" t="s">
        <v>65</v>
      </c>
      <c r="F102" s="65"/>
      <c r="G102" s="47">
        <f t="shared" si="6"/>
        <v>34</v>
      </c>
      <c r="H102" s="72"/>
      <c r="I102" s="72"/>
      <c r="J102" s="72"/>
      <c r="K102" s="50">
        <f t="shared" si="7"/>
      </c>
      <c r="L102" s="48"/>
      <c r="M102" s="48"/>
    </row>
    <row r="103" spans="1:13" ht="14.25" hidden="1">
      <c r="A103" s="36"/>
      <c r="B103" s="118" t="s">
        <v>1439</v>
      </c>
      <c r="C103" s="118" t="s">
        <v>1438</v>
      </c>
      <c r="D103" s="44">
        <v>43762</v>
      </c>
      <c r="E103" s="52" t="s">
        <v>119</v>
      </c>
      <c r="F103" s="65"/>
      <c r="G103" s="47">
        <f t="shared" si="6"/>
        <v>15</v>
      </c>
      <c r="H103" s="66"/>
      <c r="I103" s="66"/>
      <c r="J103" s="66"/>
      <c r="K103" s="50">
        <f>IF(J103&lt;&gt;0,-(J103-H103)/J103,"")</f>
      </c>
      <c r="L103" s="66"/>
      <c r="M103" s="66"/>
    </row>
    <row r="104" spans="1:13" ht="14.25" hidden="1">
      <c r="A104" s="36"/>
      <c r="B104" s="52" t="s">
        <v>29</v>
      </c>
      <c r="C104" s="52" t="s">
        <v>30</v>
      </c>
      <c r="D104" s="51">
        <v>43727</v>
      </c>
      <c r="E104" s="52" t="s">
        <v>31</v>
      </c>
      <c r="F104" s="55">
        <v>28</v>
      </c>
      <c r="G104" s="47">
        <f t="shared" si="6"/>
        <v>20</v>
      </c>
      <c r="H104" s="48"/>
      <c r="I104" s="48"/>
      <c r="J104" s="48"/>
      <c r="K104" s="50">
        <f>IF(J104&lt;&gt;0,-(J104-H104)/J104,"")</f>
      </c>
      <c r="L104" s="48"/>
      <c r="M104" s="48"/>
    </row>
    <row r="105" spans="1:13" ht="14.25" hidden="1">
      <c r="A105" s="36"/>
      <c r="B105" s="54" t="s">
        <v>42</v>
      </c>
      <c r="C105" s="54" t="s">
        <v>43</v>
      </c>
      <c r="D105" s="44">
        <v>43706</v>
      </c>
      <c r="E105" s="45" t="s">
        <v>17</v>
      </c>
      <c r="F105" s="53">
        <v>56</v>
      </c>
      <c r="G105" s="47">
        <f t="shared" si="6"/>
        <v>23</v>
      </c>
      <c r="H105" s="48"/>
      <c r="I105" s="49"/>
      <c r="J105" s="48"/>
      <c r="K105" s="50">
        <f>IF(J105&lt;&gt;0,-(J105-H105)/J105,"")</f>
      </c>
      <c r="L105" s="48"/>
      <c r="M105" s="48"/>
    </row>
    <row r="106" spans="1:13" ht="14.25" hidden="1">
      <c r="A106" s="36"/>
      <c r="B106" s="52" t="s">
        <v>66</v>
      </c>
      <c r="C106" s="52" t="s">
        <v>67</v>
      </c>
      <c r="D106" s="51">
        <v>43678</v>
      </c>
      <c r="E106" s="52" t="s">
        <v>28</v>
      </c>
      <c r="F106" s="55">
        <v>1</v>
      </c>
      <c r="G106" s="47">
        <f t="shared" si="6"/>
        <v>27</v>
      </c>
      <c r="H106" s="48"/>
      <c r="I106" s="48"/>
      <c r="J106" s="48"/>
      <c r="K106" s="50">
        <f>IF(J106&lt;&gt;0,-(J106-H106)/J106,"")</f>
      </c>
      <c r="L106" s="48"/>
      <c r="M106" s="48"/>
    </row>
    <row r="107" spans="1:13" ht="14.25" hidden="1">
      <c r="A107" s="36"/>
      <c r="B107" s="54" t="s">
        <v>44</v>
      </c>
      <c r="C107" s="54" t="s">
        <v>45</v>
      </c>
      <c r="D107" s="44">
        <v>43650</v>
      </c>
      <c r="E107" s="52" t="s">
        <v>25</v>
      </c>
      <c r="F107" s="53">
        <v>72</v>
      </c>
      <c r="G107" s="47">
        <f t="shared" si="6"/>
        <v>31</v>
      </c>
      <c r="H107" s="48"/>
      <c r="I107" s="49"/>
      <c r="J107" s="48"/>
      <c r="K107" s="50">
        <f>IF(J107&lt;&gt;0,-(J107-H107)/J107,"")</f>
      </c>
      <c r="L107" s="48"/>
      <c r="M107" s="48"/>
    </row>
    <row r="108" spans="1:13" ht="14.25" hidden="1">
      <c r="A108" s="36"/>
      <c r="B108" s="52" t="s">
        <v>51</v>
      </c>
      <c r="C108" s="52" t="s">
        <v>52</v>
      </c>
      <c r="D108" s="51">
        <v>43664</v>
      </c>
      <c r="E108" s="52" t="s">
        <v>20</v>
      </c>
      <c r="F108" s="53">
        <v>85</v>
      </c>
      <c r="G108" s="47">
        <f t="shared" si="6"/>
        <v>29</v>
      </c>
      <c r="H108" s="48"/>
      <c r="I108" s="48"/>
      <c r="J108" s="48"/>
      <c r="K108" s="50">
        <f aca="true" t="shared" si="8" ref="K108:K115">IF(J108&lt;&gt;0,-(J108-H108)/J108,"")</f>
      </c>
      <c r="L108" s="48"/>
      <c r="M108" s="48"/>
    </row>
    <row r="109" spans="1:13" ht="14.25" hidden="1">
      <c r="A109" s="36"/>
      <c r="B109" s="52" t="s">
        <v>61</v>
      </c>
      <c r="C109" s="52" t="s">
        <v>61</v>
      </c>
      <c r="D109" s="51">
        <v>43608</v>
      </c>
      <c r="E109" s="52" t="s">
        <v>20</v>
      </c>
      <c r="F109" s="53">
        <v>76</v>
      </c>
      <c r="G109" s="47">
        <f t="shared" si="6"/>
        <v>37</v>
      </c>
      <c r="H109" s="48"/>
      <c r="I109" s="48"/>
      <c r="J109" s="48"/>
      <c r="K109" s="50">
        <f t="shared" si="8"/>
      </c>
      <c r="L109" s="48"/>
      <c r="M109" s="48"/>
    </row>
    <row r="110" spans="1:13" ht="14.25" hidden="1">
      <c r="A110" s="36"/>
      <c r="B110" s="54" t="s">
        <v>57</v>
      </c>
      <c r="C110" s="54" t="s">
        <v>58</v>
      </c>
      <c r="D110" s="44">
        <v>43699</v>
      </c>
      <c r="E110" s="45" t="s">
        <v>20</v>
      </c>
      <c r="F110" s="53">
        <v>52</v>
      </c>
      <c r="G110" s="47">
        <f aca="true" t="shared" si="9" ref="G110:G129">ROUNDUP(DATEDIF(D110,$B$723,"d")/7,0)</f>
        <v>24</v>
      </c>
      <c r="H110" s="48"/>
      <c r="I110" s="49"/>
      <c r="J110" s="48"/>
      <c r="K110" s="50">
        <f t="shared" si="8"/>
      </c>
      <c r="L110" s="48"/>
      <c r="M110" s="48"/>
    </row>
    <row r="111" spans="1:13" ht="14.25" hidden="1">
      <c r="A111" s="36"/>
      <c r="B111" s="52" t="s">
        <v>55</v>
      </c>
      <c r="C111" s="52" t="s">
        <v>56</v>
      </c>
      <c r="D111" s="51">
        <v>43727</v>
      </c>
      <c r="E111" s="52" t="s">
        <v>14</v>
      </c>
      <c r="F111" s="53">
        <v>26</v>
      </c>
      <c r="G111" s="47">
        <f t="shared" si="9"/>
        <v>20</v>
      </c>
      <c r="H111" s="48"/>
      <c r="I111" s="48"/>
      <c r="J111" s="48"/>
      <c r="K111" s="50">
        <f t="shared" si="8"/>
      </c>
      <c r="L111" s="48"/>
      <c r="M111" s="48"/>
    </row>
    <row r="112" spans="1:13" ht="14.25" hidden="1">
      <c r="A112" s="36"/>
      <c r="B112" s="52" t="s">
        <v>70</v>
      </c>
      <c r="C112" s="52" t="s">
        <v>71</v>
      </c>
      <c r="D112" s="51">
        <v>43678</v>
      </c>
      <c r="E112" s="52" t="s">
        <v>25</v>
      </c>
      <c r="F112" s="53">
        <v>72</v>
      </c>
      <c r="G112" s="47">
        <f t="shared" si="9"/>
        <v>27</v>
      </c>
      <c r="H112" s="48"/>
      <c r="I112" s="48"/>
      <c r="J112" s="48"/>
      <c r="K112" s="50">
        <f t="shared" si="8"/>
      </c>
      <c r="L112" s="84"/>
      <c r="M112" s="48"/>
    </row>
    <row r="113" spans="1:13" ht="14.25" hidden="1">
      <c r="A113" s="36"/>
      <c r="B113" s="52" t="s">
        <v>62</v>
      </c>
      <c r="C113" s="52" t="s">
        <v>62</v>
      </c>
      <c r="D113" s="51">
        <v>43636</v>
      </c>
      <c r="E113" s="52" t="s">
        <v>20</v>
      </c>
      <c r="F113" s="53">
        <v>83</v>
      </c>
      <c r="G113" s="47">
        <f t="shared" si="9"/>
        <v>33</v>
      </c>
      <c r="H113" s="48"/>
      <c r="I113" s="48"/>
      <c r="J113" s="48"/>
      <c r="K113" s="50">
        <f t="shared" si="8"/>
      </c>
      <c r="L113" s="48"/>
      <c r="M113" s="48"/>
    </row>
    <row r="114" spans="1:13" ht="14.25" hidden="1">
      <c r="A114" s="36"/>
      <c r="B114" s="118" t="s">
        <v>1424</v>
      </c>
      <c r="C114" s="118" t="s">
        <v>1424</v>
      </c>
      <c r="D114" s="51">
        <v>43755</v>
      </c>
      <c r="E114" s="52" t="s">
        <v>1425</v>
      </c>
      <c r="F114" s="64"/>
      <c r="G114" s="47">
        <f t="shared" si="9"/>
        <v>16</v>
      </c>
      <c r="H114" s="48"/>
      <c r="I114" s="48"/>
      <c r="J114" s="48"/>
      <c r="K114" s="50">
        <f t="shared" si="8"/>
      </c>
      <c r="L114" s="48"/>
      <c r="M114" s="48"/>
    </row>
    <row r="115" spans="1:13" ht="14.25" hidden="1">
      <c r="A115" s="36"/>
      <c r="B115" s="54" t="s">
        <v>68</v>
      </c>
      <c r="C115" s="54" t="s">
        <v>69</v>
      </c>
      <c r="D115" s="51">
        <v>43650</v>
      </c>
      <c r="E115" s="52" t="s">
        <v>14</v>
      </c>
      <c r="F115" s="53">
        <v>79</v>
      </c>
      <c r="G115" s="47">
        <f t="shared" si="9"/>
        <v>31</v>
      </c>
      <c r="H115" s="48"/>
      <c r="I115" s="48"/>
      <c r="J115" s="48"/>
      <c r="K115" s="50">
        <f t="shared" si="8"/>
      </c>
      <c r="L115" s="48"/>
      <c r="M115" s="49"/>
    </row>
    <row r="116" spans="1:13" ht="14.25" customHeight="1" hidden="1">
      <c r="A116" s="36"/>
      <c r="B116" s="54" t="s">
        <v>72</v>
      </c>
      <c r="C116" s="54" t="s">
        <v>73</v>
      </c>
      <c r="D116" s="44">
        <v>43734</v>
      </c>
      <c r="E116" s="45" t="s">
        <v>31</v>
      </c>
      <c r="F116" s="55">
        <v>17</v>
      </c>
      <c r="G116" s="47">
        <f t="shared" si="9"/>
        <v>19</v>
      </c>
      <c r="H116" s="48"/>
      <c r="I116" s="49"/>
      <c r="J116" s="48"/>
      <c r="K116" s="50">
        <f aca="true" t="shared" si="10" ref="K116:K163">IF(J116&lt;&gt;0,-(J116-H116)/J116,"")</f>
      </c>
      <c r="L116" s="48"/>
      <c r="M116" s="48"/>
    </row>
    <row r="117" spans="1:13" ht="14.25" customHeight="1" hidden="1">
      <c r="A117" s="36"/>
      <c r="B117" s="52" t="s">
        <v>74</v>
      </c>
      <c r="C117" s="52" t="s">
        <v>75</v>
      </c>
      <c r="D117" s="51">
        <v>43664</v>
      </c>
      <c r="E117" s="52" t="s">
        <v>48</v>
      </c>
      <c r="F117" s="55">
        <v>3</v>
      </c>
      <c r="G117" s="47">
        <f t="shared" si="9"/>
        <v>29</v>
      </c>
      <c r="H117" s="48"/>
      <c r="I117" s="48"/>
      <c r="J117" s="48"/>
      <c r="K117" s="50">
        <f t="shared" si="10"/>
      </c>
      <c r="L117" s="48"/>
      <c r="M117" s="48"/>
    </row>
    <row r="118" spans="1:13" ht="14.25" hidden="1">
      <c r="A118" s="36"/>
      <c r="B118" s="54" t="s">
        <v>76</v>
      </c>
      <c r="C118" s="54" t="s">
        <v>77</v>
      </c>
      <c r="D118" s="44">
        <v>43699</v>
      </c>
      <c r="E118" s="45" t="s">
        <v>14</v>
      </c>
      <c r="F118" s="46">
        <v>50</v>
      </c>
      <c r="G118" s="47">
        <f t="shared" si="9"/>
        <v>24</v>
      </c>
      <c r="H118" s="48"/>
      <c r="I118" s="49"/>
      <c r="J118" s="48"/>
      <c r="K118" s="50">
        <f t="shared" si="10"/>
      </c>
      <c r="L118" s="48"/>
      <c r="M118" s="48"/>
    </row>
    <row r="119" spans="1:13" ht="14.25" hidden="1">
      <c r="A119" s="36"/>
      <c r="B119" s="52" t="s">
        <v>78</v>
      </c>
      <c r="C119" s="52" t="s">
        <v>79</v>
      </c>
      <c r="D119" s="51">
        <v>43678</v>
      </c>
      <c r="E119" s="52" t="s">
        <v>28</v>
      </c>
      <c r="F119" s="55">
        <v>1</v>
      </c>
      <c r="G119" s="47">
        <f t="shared" si="9"/>
        <v>27</v>
      </c>
      <c r="H119" s="48"/>
      <c r="I119" s="48"/>
      <c r="J119" s="48"/>
      <c r="K119" s="50">
        <f t="shared" si="10"/>
      </c>
      <c r="L119" s="48"/>
      <c r="M119" s="48"/>
    </row>
    <row r="120" spans="1:13" ht="14.25" hidden="1">
      <c r="A120" s="36"/>
      <c r="B120" s="52" t="s">
        <v>80</v>
      </c>
      <c r="C120" s="52" t="s">
        <v>80</v>
      </c>
      <c r="D120" s="51">
        <v>43727</v>
      </c>
      <c r="E120" s="52" t="s">
        <v>31</v>
      </c>
      <c r="F120" s="65"/>
      <c r="G120" s="47">
        <f t="shared" si="9"/>
        <v>20</v>
      </c>
      <c r="H120" s="48"/>
      <c r="I120" s="48"/>
      <c r="J120" s="48"/>
      <c r="K120" s="50">
        <f t="shared" si="10"/>
      </c>
      <c r="L120" s="48"/>
      <c r="M120" s="48"/>
    </row>
    <row r="121" spans="1:13" ht="14.25" hidden="1">
      <c r="A121" s="36"/>
      <c r="B121" s="54" t="s">
        <v>81</v>
      </c>
      <c r="C121" s="54" t="s">
        <v>82</v>
      </c>
      <c r="D121" s="44">
        <v>43573</v>
      </c>
      <c r="E121" s="45" t="s">
        <v>28</v>
      </c>
      <c r="F121" s="55">
        <v>1</v>
      </c>
      <c r="G121" s="47">
        <f t="shared" si="9"/>
        <v>42</v>
      </c>
      <c r="H121" s="48"/>
      <c r="I121" s="49"/>
      <c r="J121" s="48"/>
      <c r="K121" s="50">
        <f t="shared" si="10"/>
      </c>
      <c r="L121" s="48"/>
      <c r="M121" s="48"/>
    </row>
    <row r="122" spans="1:13" ht="14.25" hidden="1">
      <c r="A122" s="36"/>
      <c r="B122" s="54" t="s">
        <v>83</v>
      </c>
      <c r="C122" s="54" t="s">
        <v>84</v>
      </c>
      <c r="D122" s="44">
        <v>43706</v>
      </c>
      <c r="E122" s="45" t="s">
        <v>48</v>
      </c>
      <c r="F122" s="55">
        <v>9</v>
      </c>
      <c r="G122" s="47">
        <f t="shared" si="9"/>
        <v>23</v>
      </c>
      <c r="H122" s="48"/>
      <c r="I122" s="49"/>
      <c r="J122" s="48"/>
      <c r="K122" s="50">
        <f t="shared" si="10"/>
      </c>
      <c r="L122" s="48"/>
      <c r="M122" s="48"/>
    </row>
    <row r="123" spans="1:13" ht="14.25" hidden="1">
      <c r="A123" s="36"/>
      <c r="B123" s="54" t="s">
        <v>85</v>
      </c>
      <c r="C123" s="54" t="s">
        <v>86</v>
      </c>
      <c r="D123" s="44">
        <v>43657</v>
      </c>
      <c r="E123" s="45" t="s">
        <v>20</v>
      </c>
      <c r="F123" s="53">
        <v>61</v>
      </c>
      <c r="G123" s="47">
        <f t="shared" si="9"/>
        <v>30</v>
      </c>
      <c r="H123" s="48"/>
      <c r="I123" s="49"/>
      <c r="J123" s="48"/>
      <c r="K123" s="50">
        <f t="shared" si="10"/>
      </c>
      <c r="L123" s="48"/>
      <c r="M123" s="48"/>
    </row>
    <row r="124" spans="1:13" ht="14.25" hidden="1">
      <c r="A124" s="36"/>
      <c r="B124" s="54" t="s">
        <v>87</v>
      </c>
      <c r="C124" s="54" t="s">
        <v>88</v>
      </c>
      <c r="D124" s="44">
        <v>43699</v>
      </c>
      <c r="E124" s="45" t="s">
        <v>48</v>
      </c>
      <c r="F124" s="55">
        <v>4</v>
      </c>
      <c r="G124" s="47">
        <f t="shared" si="9"/>
        <v>24</v>
      </c>
      <c r="H124" s="48"/>
      <c r="I124" s="49"/>
      <c r="J124" s="48"/>
      <c r="K124" s="50">
        <f t="shared" si="10"/>
      </c>
      <c r="L124" s="48"/>
      <c r="M124" s="48"/>
    </row>
    <row r="125" spans="1:13" ht="14.25" hidden="1">
      <c r="A125" s="36"/>
      <c r="B125" s="52" t="s">
        <v>89</v>
      </c>
      <c r="C125" s="52" t="s">
        <v>90</v>
      </c>
      <c r="D125" s="51">
        <v>43664</v>
      </c>
      <c r="E125" s="52" t="s">
        <v>65</v>
      </c>
      <c r="F125" s="65"/>
      <c r="G125" s="47">
        <f t="shared" si="9"/>
        <v>29</v>
      </c>
      <c r="H125" s="48"/>
      <c r="I125" s="48"/>
      <c r="J125" s="48"/>
      <c r="K125" s="50">
        <f t="shared" si="10"/>
      </c>
      <c r="L125" s="48"/>
      <c r="M125" s="48"/>
    </row>
    <row r="126" spans="1:13" ht="14.25" hidden="1">
      <c r="A126" s="36"/>
      <c r="B126" s="52" t="s">
        <v>91</v>
      </c>
      <c r="C126" s="52" t="s">
        <v>92</v>
      </c>
      <c r="D126" s="51">
        <v>43580</v>
      </c>
      <c r="E126" s="52" t="s">
        <v>20</v>
      </c>
      <c r="F126" s="53">
        <v>85</v>
      </c>
      <c r="G126" s="47">
        <f t="shared" si="9"/>
        <v>41</v>
      </c>
      <c r="H126" s="48"/>
      <c r="I126" s="48"/>
      <c r="J126" s="48"/>
      <c r="K126" s="50">
        <f t="shared" si="10"/>
      </c>
      <c r="L126" s="48"/>
      <c r="M126" s="48"/>
    </row>
    <row r="127" spans="1:13" ht="14.25" hidden="1">
      <c r="A127" s="36"/>
      <c r="B127" s="54" t="s">
        <v>93</v>
      </c>
      <c r="C127" s="54" t="s">
        <v>94</v>
      </c>
      <c r="D127" s="51">
        <v>43594</v>
      </c>
      <c r="E127" s="52" t="s">
        <v>20</v>
      </c>
      <c r="F127" s="53">
        <v>68</v>
      </c>
      <c r="G127" s="47">
        <f t="shared" si="9"/>
        <v>39</v>
      </c>
      <c r="H127" s="48"/>
      <c r="I127" s="48"/>
      <c r="J127" s="48"/>
      <c r="K127" s="50">
        <f t="shared" si="10"/>
      </c>
      <c r="L127" s="48"/>
      <c r="M127" s="48"/>
    </row>
    <row r="128" spans="1:13" ht="14.25" hidden="1">
      <c r="A128" s="36"/>
      <c r="B128" s="54" t="s">
        <v>95</v>
      </c>
      <c r="C128" s="54" t="s">
        <v>95</v>
      </c>
      <c r="D128" s="44">
        <v>43706</v>
      </c>
      <c r="E128" s="45" t="s">
        <v>31</v>
      </c>
      <c r="F128" s="65"/>
      <c r="G128" s="47">
        <f t="shared" si="9"/>
        <v>23</v>
      </c>
      <c r="H128" s="48"/>
      <c r="I128" s="49"/>
      <c r="J128" s="48"/>
      <c r="K128" s="50">
        <f t="shared" si="10"/>
      </c>
      <c r="L128" s="48"/>
      <c r="M128" s="49"/>
    </row>
    <row r="129" spans="1:13" ht="14.25" hidden="1">
      <c r="A129" s="36"/>
      <c r="B129" s="52" t="s">
        <v>96</v>
      </c>
      <c r="C129" s="52" t="s">
        <v>97</v>
      </c>
      <c r="D129" s="51">
        <v>43668</v>
      </c>
      <c r="E129" s="52" t="s">
        <v>17</v>
      </c>
      <c r="F129" s="53">
        <v>55</v>
      </c>
      <c r="G129" s="47">
        <f t="shared" si="9"/>
        <v>28</v>
      </c>
      <c r="H129" s="48"/>
      <c r="I129" s="48"/>
      <c r="J129" s="48"/>
      <c r="K129" s="50">
        <f t="shared" si="10"/>
      </c>
      <c r="L129" s="48"/>
      <c r="M129" s="48"/>
    </row>
    <row r="130" spans="1:13" ht="14.25" hidden="1">
      <c r="A130" s="36"/>
      <c r="B130" s="52" t="s">
        <v>98</v>
      </c>
      <c r="C130" s="52" t="s">
        <v>99</v>
      </c>
      <c r="D130" s="51">
        <v>43664</v>
      </c>
      <c r="E130" s="52" t="s">
        <v>28</v>
      </c>
      <c r="F130" s="55">
        <v>1</v>
      </c>
      <c r="G130" s="47">
        <f>ROUNDUP(DATEDIF(D129,$B$723,"d")/7,0)</f>
        <v>28</v>
      </c>
      <c r="H130" s="48"/>
      <c r="I130" s="48"/>
      <c r="J130" s="48"/>
      <c r="K130" s="50">
        <f t="shared" si="10"/>
      </c>
      <c r="L130" s="48"/>
      <c r="M130" s="48"/>
    </row>
    <row r="131" spans="1:13" ht="14.25" hidden="1">
      <c r="A131" s="36"/>
      <c r="B131" s="54" t="s">
        <v>100</v>
      </c>
      <c r="C131" s="54" t="s">
        <v>101</v>
      </c>
      <c r="D131" s="44">
        <v>43657</v>
      </c>
      <c r="E131" s="45" t="s">
        <v>102</v>
      </c>
      <c r="F131" s="65"/>
      <c r="G131" s="47">
        <f>ROUNDUP(DATEDIF(D130,$B$723,"d")/7,0)</f>
        <v>29</v>
      </c>
      <c r="H131" s="48"/>
      <c r="I131" s="49"/>
      <c r="J131" s="48"/>
      <c r="K131" s="50">
        <f t="shared" si="10"/>
      </c>
      <c r="L131" s="48"/>
      <c r="M131" s="49"/>
    </row>
    <row r="132" spans="1:13" ht="14.25" hidden="1">
      <c r="A132" s="36"/>
      <c r="B132" s="52" t="s">
        <v>103</v>
      </c>
      <c r="C132" s="52" t="s">
        <v>104</v>
      </c>
      <c r="D132" s="51">
        <v>43608</v>
      </c>
      <c r="E132" s="52" t="s">
        <v>28</v>
      </c>
      <c r="F132" s="55">
        <v>1</v>
      </c>
      <c r="G132" s="47">
        <f>ROUNDUP(DATEDIF(D131,$B$723,"d")/7,0)</f>
        <v>30</v>
      </c>
      <c r="H132" s="48"/>
      <c r="I132" s="48"/>
      <c r="J132" s="48"/>
      <c r="K132" s="50">
        <f t="shared" si="10"/>
      </c>
      <c r="L132" s="48"/>
      <c r="M132" s="48"/>
    </row>
    <row r="133" spans="1:13" ht="14.25" hidden="1">
      <c r="A133" s="36"/>
      <c r="B133" s="54" t="s">
        <v>105</v>
      </c>
      <c r="C133" s="54" t="s">
        <v>106</v>
      </c>
      <c r="D133" s="44">
        <v>43657</v>
      </c>
      <c r="E133" s="45" t="s">
        <v>28</v>
      </c>
      <c r="F133" s="55">
        <v>1</v>
      </c>
      <c r="G133" s="47">
        <f>ROUNDUP(DATEDIF(D133,$B$723,"d")/7,0)</f>
        <v>30</v>
      </c>
      <c r="H133" s="48"/>
      <c r="I133" s="49"/>
      <c r="J133" s="48"/>
      <c r="K133" s="50">
        <f t="shared" si="10"/>
      </c>
      <c r="L133" s="48"/>
      <c r="M133" s="48"/>
    </row>
    <row r="134" spans="1:13" ht="14.25" hidden="1">
      <c r="A134" s="36"/>
      <c r="B134" s="54" t="s">
        <v>107</v>
      </c>
      <c r="C134" s="54" t="s">
        <v>107</v>
      </c>
      <c r="D134" s="44">
        <v>43643</v>
      </c>
      <c r="E134" s="52" t="s">
        <v>25</v>
      </c>
      <c r="F134" s="53">
        <v>70</v>
      </c>
      <c r="G134" s="47">
        <f>ROUNDUP(DATEDIF(D134,$B$723,"d")/7,0)</f>
        <v>32</v>
      </c>
      <c r="H134" s="48"/>
      <c r="I134" s="49"/>
      <c r="J134" s="48"/>
      <c r="K134" s="50">
        <f t="shared" si="10"/>
      </c>
      <c r="L134" s="48"/>
      <c r="M134" s="48"/>
    </row>
    <row r="135" spans="1:13" ht="14.25" hidden="1">
      <c r="A135" s="36"/>
      <c r="B135" s="54" t="s">
        <v>108</v>
      </c>
      <c r="C135" s="54" t="s">
        <v>109</v>
      </c>
      <c r="D135" s="44">
        <v>43643</v>
      </c>
      <c r="E135" s="52" t="s">
        <v>14</v>
      </c>
      <c r="F135" s="53">
        <v>56</v>
      </c>
      <c r="G135" s="47">
        <f>ROUNDUP(DATEDIF(D135,$B$723,"d")/7,0)</f>
        <v>32</v>
      </c>
      <c r="H135" s="48"/>
      <c r="I135" s="48"/>
      <c r="J135" s="48"/>
      <c r="K135" s="50">
        <f t="shared" si="10"/>
      </c>
      <c r="L135" s="48"/>
      <c r="M135" s="48"/>
    </row>
    <row r="136" spans="1:13" ht="14.25" hidden="1">
      <c r="A136" s="36"/>
      <c r="B136" s="52" t="s">
        <v>110</v>
      </c>
      <c r="C136" s="52" t="s">
        <v>110</v>
      </c>
      <c r="D136" s="51">
        <v>43664</v>
      </c>
      <c r="E136" s="52" t="s">
        <v>17</v>
      </c>
      <c r="F136" s="53">
        <v>42</v>
      </c>
      <c r="G136" s="47">
        <f>ROUNDUP(DATEDIF(D132,$B$723,"d")/7,0)</f>
        <v>37</v>
      </c>
      <c r="H136" s="48"/>
      <c r="I136" s="48"/>
      <c r="J136" s="48"/>
      <c r="K136" s="50">
        <f t="shared" si="10"/>
      </c>
      <c r="L136" s="48"/>
      <c r="M136" s="49"/>
    </row>
    <row r="137" spans="1:13" ht="14.25" hidden="1">
      <c r="A137" s="36"/>
      <c r="B137" s="54" t="s">
        <v>111</v>
      </c>
      <c r="C137" s="54" t="s">
        <v>112</v>
      </c>
      <c r="D137" s="44">
        <v>43405</v>
      </c>
      <c r="E137" s="52" t="s">
        <v>20</v>
      </c>
      <c r="F137" s="53">
        <v>65</v>
      </c>
      <c r="G137" s="47">
        <f aca="true" t="shared" si="11" ref="G137:G200">ROUNDUP(DATEDIF(D137,$B$723,"d")/7,0)</f>
        <v>66</v>
      </c>
      <c r="H137" s="48"/>
      <c r="I137" s="49"/>
      <c r="J137" s="48"/>
      <c r="K137" s="50">
        <f t="shared" si="10"/>
      </c>
      <c r="L137" s="48"/>
      <c r="M137" s="48"/>
    </row>
    <row r="138" spans="1:13" ht="14.25" hidden="1">
      <c r="A138" s="36"/>
      <c r="B138" s="52" t="s">
        <v>113</v>
      </c>
      <c r="C138" s="52" t="s">
        <v>113</v>
      </c>
      <c r="D138" s="51">
        <v>43622</v>
      </c>
      <c r="E138" s="52" t="s">
        <v>25</v>
      </c>
      <c r="F138" s="53">
        <v>54</v>
      </c>
      <c r="G138" s="47">
        <f t="shared" si="11"/>
        <v>35</v>
      </c>
      <c r="H138" s="48"/>
      <c r="I138" s="48"/>
      <c r="J138" s="48"/>
      <c r="K138" s="50">
        <f t="shared" si="10"/>
      </c>
      <c r="L138" s="48"/>
      <c r="M138" s="48"/>
    </row>
    <row r="139" spans="1:13" ht="14.25" hidden="1">
      <c r="A139" s="36"/>
      <c r="B139" s="54" t="s">
        <v>114</v>
      </c>
      <c r="C139" s="54" t="s">
        <v>115</v>
      </c>
      <c r="D139" s="44">
        <v>43685</v>
      </c>
      <c r="E139" s="52" t="s">
        <v>31</v>
      </c>
      <c r="F139" s="66"/>
      <c r="G139" s="47">
        <f t="shared" si="11"/>
        <v>26</v>
      </c>
      <c r="H139" s="48"/>
      <c r="I139" s="49"/>
      <c r="J139" s="48"/>
      <c r="K139" s="50">
        <f t="shared" si="10"/>
      </c>
      <c r="L139" s="48"/>
      <c r="M139" s="48"/>
    </row>
    <row r="140" spans="1:13" ht="14.25" hidden="1">
      <c r="A140" s="36"/>
      <c r="B140" s="54" t="s">
        <v>116</v>
      </c>
      <c r="C140" s="54" t="s">
        <v>117</v>
      </c>
      <c r="D140" s="44">
        <v>43685</v>
      </c>
      <c r="E140" s="52" t="s">
        <v>48</v>
      </c>
      <c r="F140" s="66"/>
      <c r="G140" s="47">
        <f t="shared" si="11"/>
        <v>26</v>
      </c>
      <c r="H140" s="48"/>
      <c r="I140" s="49"/>
      <c r="J140" s="48"/>
      <c r="K140" s="50">
        <f t="shared" si="10"/>
      </c>
      <c r="L140" s="48"/>
      <c r="M140" s="48"/>
    </row>
    <row r="141" spans="1:13" ht="14.25" hidden="1">
      <c r="A141" s="36"/>
      <c r="B141" s="52" t="s">
        <v>118</v>
      </c>
      <c r="C141" s="52" t="s">
        <v>118</v>
      </c>
      <c r="D141" s="51">
        <v>43684</v>
      </c>
      <c r="E141" s="52" t="s">
        <v>119</v>
      </c>
      <c r="F141" s="55"/>
      <c r="G141" s="47">
        <f t="shared" si="11"/>
        <v>26</v>
      </c>
      <c r="H141" s="48"/>
      <c r="I141" s="48"/>
      <c r="J141" s="48"/>
      <c r="K141" s="50">
        <f t="shared" si="10"/>
      </c>
      <c r="L141" s="48"/>
      <c r="M141" s="48"/>
    </row>
    <row r="142" spans="1:13" ht="14.25" hidden="1">
      <c r="A142" s="36"/>
      <c r="B142" s="52" t="s">
        <v>120</v>
      </c>
      <c r="C142" s="52" t="s">
        <v>121</v>
      </c>
      <c r="D142" s="51">
        <v>43678</v>
      </c>
      <c r="E142" s="52" t="s">
        <v>31</v>
      </c>
      <c r="F142" s="65"/>
      <c r="G142" s="47">
        <f t="shared" si="11"/>
        <v>27</v>
      </c>
      <c r="H142" s="48"/>
      <c r="I142" s="48"/>
      <c r="J142" s="48"/>
      <c r="K142" s="50">
        <f t="shared" si="10"/>
      </c>
      <c r="L142" s="48"/>
      <c r="M142" s="48"/>
    </row>
    <row r="143" spans="1:13" ht="14.25" hidden="1">
      <c r="A143" s="36"/>
      <c r="B143" s="52" t="s">
        <v>122</v>
      </c>
      <c r="C143" s="52" t="s">
        <v>123</v>
      </c>
      <c r="D143" s="51">
        <v>43671</v>
      </c>
      <c r="E143" s="52" t="s">
        <v>48</v>
      </c>
      <c r="F143" s="55">
        <v>14</v>
      </c>
      <c r="G143" s="47">
        <f t="shared" si="11"/>
        <v>28</v>
      </c>
      <c r="H143" s="48"/>
      <c r="I143" s="48"/>
      <c r="J143" s="48"/>
      <c r="K143" s="50">
        <f t="shared" si="10"/>
      </c>
      <c r="L143" s="48"/>
      <c r="M143" s="48"/>
    </row>
    <row r="144" spans="1:13" ht="14.25" hidden="1">
      <c r="A144" s="36"/>
      <c r="B144" s="52" t="s">
        <v>124</v>
      </c>
      <c r="C144" s="52" t="s">
        <v>125</v>
      </c>
      <c r="D144" s="51">
        <v>43664</v>
      </c>
      <c r="E144" s="52" t="s">
        <v>126</v>
      </c>
      <c r="F144" s="65"/>
      <c r="G144" s="47">
        <f t="shared" si="11"/>
        <v>29</v>
      </c>
      <c r="H144" s="48"/>
      <c r="I144" s="48"/>
      <c r="J144" s="48"/>
      <c r="K144" s="50">
        <f t="shared" si="10"/>
      </c>
      <c r="L144" s="48"/>
      <c r="M144" s="48"/>
    </row>
    <row r="145" spans="1:13" ht="14.25" hidden="1">
      <c r="A145" s="36"/>
      <c r="B145" s="54" t="s">
        <v>127</v>
      </c>
      <c r="C145" s="54" t="s">
        <v>128</v>
      </c>
      <c r="D145" s="44">
        <v>43657</v>
      </c>
      <c r="E145" s="45" t="s">
        <v>129</v>
      </c>
      <c r="F145" s="65"/>
      <c r="G145" s="47">
        <f t="shared" si="11"/>
        <v>30</v>
      </c>
      <c r="H145" s="48"/>
      <c r="I145" s="49"/>
      <c r="J145" s="48"/>
      <c r="K145" s="50">
        <f t="shared" si="10"/>
      </c>
      <c r="L145" s="48"/>
      <c r="M145" s="49"/>
    </row>
    <row r="146" spans="1:13" ht="14.25" hidden="1">
      <c r="A146" s="36"/>
      <c r="B146" s="54" t="s">
        <v>130</v>
      </c>
      <c r="C146" s="54" t="s">
        <v>131</v>
      </c>
      <c r="D146" s="44">
        <v>43650</v>
      </c>
      <c r="E146" s="52" t="s">
        <v>31</v>
      </c>
      <c r="F146" s="65"/>
      <c r="G146" s="47">
        <f t="shared" si="11"/>
        <v>31</v>
      </c>
      <c r="H146" s="48"/>
      <c r="I146" s="49"/>
      <c r="J146" s="48"/>
      <c r="K146" s="50">
        <f t="shared" si="10"/>
      </c>
      <c r="L146" s="48"/>
      <c r="M146" s="48"/>
    </row>
    <row r="147" spans="1:13" ht="14.25" hidden="1">
      <c r="A147" s="36"/>
      <c r="B147" s="54" t="s">
        <v>132</v>
      </c>
      <c r="C147" s="54" t="s">
        <v>133</v>
      </c>
      <c r="D147" s="44">
        <v>43643</v>
      </c>
      <c r="E147" s="52" t="s">
        <v>48</v>
      </c>
      <c r="F147" s="55">
        <v>11</v>
      </c>
      <c r="G147" s="47">
        <f t="shared" si="11"/>
        <v>32</v>
      </c>
      <c r="H147" s="48"/>
      <c r="I147" s="49"/>
      <c r="J147" s="48"/>
      <c r="K147" s="50">
        <f t="shared" si="10"/>
      </c>
      <c r="L147" s="48"/>
      <c r="M147" s="48"/>
    </row>
    <row r="148" spans="1:13" ht="14.25" hidden="1">
      <c r="A148" s="36"/>
      <c r="B148" s="54" t="s">
        <v>134</v>
      </c>
      <c r="C148" s="54" t="s">
        <v>134</v>
      </c>
      <c r="D148" s="44">
        <v>43643</v>
      </c>
      <c r="E148" s="52" t="s">
        <v>31</v>
      </c>
      <c r="F148" s="65"/>
      <c r="G148" s="47">
        <f t="shared" si="11"/>
        <v>32</v>
      </c>
      <c r="H148" s="48"/>
      <c r="I148" s="49"/>
      <c r="J148" s="48"/>
      <c r="K148" s="50">
        <f t="shared" si="10"/>
      </c>
      <c r="L148" s="48"/>
      <c r="M148" s="48"/>
    </row>
    <row r="149" spans="1:13" ht="14.25" hidden="1">
      <c r="A149" s="36"/>
      <c r="B149" s="54" t="s">
        <v>135</v>
      </c>
      <c r="C149" s="54" t="s">
        <v>136</v>
      </c>
      <c r="D149" s="44">
        <v>43643</v>
      </c>
      <c r="E149" s="52" t="s">
        <v>129</v>
      </c>
      <c r="F149" s="65"/>
      <c r="G149" s="47">
        <f t="shared" si="11"/>
        <v>32</v>
      </c>
      <c r="H149" s="48"/>
      <c r="I149" s="49"/>
      <c r="J149" s="48"/>
      <c r="K149" s="50">
        <f t="shared" si="10"/>
      </c>
      <c r="L149" s="48"/>
      <c r="M149" s="48"/>
    </row>
    <row r="150" spans="1:13" ht="14.25" hidden="1">
      <c r="A150" s="36"/>
      <c r="B150" s="52" t="s">
        <v>137</v>
      </c>
      <c r="C150" s="52" t="s">
        <v>138</v>
      </c>
      <c r="D150" s="51">
        <v>43636</v>
      </c>
      <c r="E150" s="52" t="s">
        <v>17</v>
      </c>
      <c r="F150" s="53">
        <v>48</v>
      </c>
      <c r="G150" s="47">
        <f t="shared" si="11"/>
        <v>33</v>
      </c>
      <c r="H150" s="48"/>
      <c r="I150" s="48"/>
      <c r="J150" s="48"/>
      <c r="K150" s="50">
        <f t="shared" si="10"/>
      </c>
      <c r="L150" s="48"/>
      <c r="M150" s="48"/>
    </row>
    <row r="151" spans="1:13" ht="14.25" hidden="1">
      <c r="A151" s="36"/>
      <c r="B151" s="52" t="s">
        <v>139</v>
      </c>
      <c r="C151" s="52" t="s">
        <v>140</v>
      </c>
      <c r="D151" s="51">
        <v>43636</v>
      </c>
      <c r="E151" s="52" t="s">
        <v>28</v>
      </c>
      <c r="F151" s="55">
        <v>1</v>
      </c>
      <c r="G151" s="47">
        <f t="shared" si="11"/>
        <v>33</v>
      </c>
      <c r="H151" s="48"/>
      <c r="I151" s="48"/>
      <c r="J151" s="48"/>
      <c r="K151" s="50">
        <f t="shared" si="10"/>
      </c>
      <c r="L151" s="48"/>
      <c r="M151" s="48"/>
    </row>
    <row r="152" spans="1:13" ht="14.25" hidden="1">
      <c r="A152" s="36"/>
      <c r="B152" s="52" t="s">
        <v>141</v>
      </c>
      <c r="C152" s="52" t="s">
        <v>142</v>
      </c>
      <c r="D152" s="51">
        <v>43636</v>
      </c>
      <c r="E152" s="52" t="s">
        <v>48</v>
      </c>
      <c r="F152" s="55">
        <v>9</v>
      </c>
      <c r="G152" s="47">
        <f t="shared" si="11"/>
        <v>33</v>
      </c>
      <c r="H152" s="48"/>
      <c r="I152" s="48"/>
      <c r="J152" s="48"/>
      <c r="K152" s="50">
        <f t="shared" si="10"/>
      </c>
      <c r="L152" s="48"/>
      <c r="M152" s="48"/>
    </row>
    <row r="153" spans="1:13" ht="14.25" hidden="1">
      <c r="A153" s="36"/>
      <c r="B153" s="52" t="s">
        <v>143</v>
      </c>
      <c r="C153" s="52" t="s">
        <v>144</v>
      </c>
      <c r="D153" s="51">
        <v>43629</v>
      </c>
      <c r="E153" s="52" t="s">
        <v>14</v>
      </c>
      <c r="F153" s="53">
        <v>68</v>
      </c>
      <c r="G153" s="47">
        <f t="shared" si="11"/>
        <v>34</v>
      </c>
      <c r="H153" s="48"/>
      <c r="I153" s="48"/>
      <c r="J153" s="48"/>
      <c r="K153" s="50">
        <f t="shared" si="10"/>
      </c>
      <c r="L153" s="48"/>
      <c r="M153" s="49"/>
    </row>
    <row r="154" spans="1:13" ht="14.25" hidden="1">
      <c r="A154" s="36"/>
      <c r="B154" s="52" t="s">
        <v>145</v>
      </c>
      <c r="C154" s="52" t="s">
        <v>146</v>
      </c>
      <c r="D154" s="51">
        <v>43629</v>
      </c>
      <c r="E154" s="52" t="s">
        <v>48</v>
      </c>
      <c r="F154" s="55">
        <v>6</v>
      </c>
      <c r="G154" s="47">
        <f t="shared" si="11"/>
        <v>34</v>
      </c>
      <c r="H154" s="48"/>
      <c r="I154" s="48"/>
      <c r="J154" s="48"/>
      <c r="K154" s="50">
        <f t="shared" si="10"/>
      </c>
      <c r="L154" s="48"/>
      <c r="M154" s="48"/>
    </row>
    <row r="155" spans="1:13" ht="14.25" hidden="1">
      <c r="A155" s="36"/>
      <c r="B155" s="52" t="s">
        <v>147</v>
      </c>
      <c r="C155" s="52" t="s">
        <v>148</v>
      </c>
      <c r="D155" s="51">
        <v>43622</v>
      </c>
      <c r="E155" s="52" t="s">
        <v>17</v>
      </c>
      <c r="F155" s="53">
        <v>50</v>
      </c>
      <c r="G155" s="47">
        <f t="shared" si="11"/>
        <v>35</v>
      </c>
      <c r="H155" s="48"/>
      <c r="I155" s="48"/>
      <c r="J155" s="48"/>
      <c r="K155" s="50">
        <f t="shared" si="10"/>
      </c>
      <c r="L155" s="48"/>
      <c r="M155" s="48"/>
    </row>
    <row r="156" spans="1:13" ht="14.25" hidden="1">
      <c r="A156" s="36"/>
      <c r="B156" s="52" t="s">
        <v>149</v>
      </c>
      <c r="C156" s="52" t="s">
        <v>150</v>
      </c>
      <c r="D156" s="51">
        <v>43622</v>
      </c>
      <c r="E156" s="52" t="s">
        <v>20</v>
      </c>
      <c r="F156" s="53">
        <v>70</v>
      </c>
      <c r="G156" s="47">
        <f t="shared" si="11"/>
        <v>35</v>
      </c>
      <c r="H156" s="48"/>
      <c r="I156" s="48"/>
      <c r="J156" s="48"/>
      <c r="K156" s="50">
        <f t="shared" si="10"/>
      </c>
      <c r="L156" s="48"/>
      <c r="M156" s="48"/>
    </row>
    <row r="157" spans="1:13" ht="14.25" hidden="1">
      <c r="A157" s="36"/>
      <c r="B157" s="52" t="s">
        <v>151</v>
      </c>
      <c r="C157" s="52" t="s">
        <v>152</v>
      </c>
      <c r="D157" s="51">
        <v>43615</v>
      </c>
      <c r="E157" s="52" t="s">
        <v>25</v>
      </c>
      <c r="F157" s="53">
        <v>40</v>
      </c>
      <c r="G157" s="47">
        <f t="shared" si="11"/>
        <v>36</v>
      </c>
      <c r="H157" s="48"/>
      <c r="I157" s="48"/>
      <c r="J157" s="48"/>
      <c r="K157" s="50">
        <f t="shared" si="10"/>
      </c>
      <c r="L157" s="48"/>
      <c r="M157" s="48"/>
    </row>
    <row r="158" spans="1:13" ht="14.25" hidden="1">
      <c r="A158" s="36"/>
      <c r="B158" s="52" t="s">
        <v>153</v>
      </c>
      <c r="C158" s="52" t="s">
        <v>154</v>
      </c>
      <c r="D158" s="51">
        <v>43615</v>
      </c>
      <c r="E158" s="52" t="s">
        <v>14</v>
      </c>
      <c r="F158" s="53">
        <v>60</v>
      </c>
      <c r="G158" s="47">
        <f t="shared" si="11"/>
        <v>36</v>
      </c>
      <c r="H158" s="48"/>
      <c r="I158" s="48"/>
      <c r="J158" s="48"/>
      <c r="K158" s="50">
        <f t="shared" si="10"/>
      </c>
      <c r="L158" s="48"/>
      <c r="M158" s="49"/>
    </row>
    <row r="159" spans="1:13" ht="14.25" hidden="1">
      <c r="A159" s="36"/>
      <c r="B159" s="52" t="s">
        <v>155</v>
      </c>
      <c r="C159" s="52" t="s">
        <v>156</v>
      </c>
      <c r="D159" s="51">
        <v>43615</v>
      </c>
      <c r="E159" s="52" t="s">
        <v>20</v>
      </c>
      <c r="F159" s="53">
        <v>30</v>
      </c>
      <c r="G159" s="47">
        <f t="shared" si="11"/>
        <v>36</v>
      </c>
      <c r="H159" s="48"/>
      <c r="I159" s="48"/>
      <c r="J159" s="48"/>
      <c r="K159" s="50">
        <f t="shared" si="10"/>
      </c>
      <c r="L159" s="48"/>
      <c r="M159" s="48"/>
    </row>
    <row r="160" spans="1:13" ht="14.25" hidden="1">
      <c r="A160" s="36"/>
      <c r="B160" s="52" t="s">
        <v>157</v>
      </c>
      <c r="C160" s="52" t="s">
        <v>158</v>
      </c>
      <c r="D160" s="51">
        <v>43615</v>
      </c>
      <c r="E160" s="52" t="s">
        <v>31</v>
      </c>
      <c r="F160" s="65"/>
      <c r="G160" s="47">
        <f t="shared" si="11"/>
        <v>36</v>
      </c>
      <c r="H160" s="48"/>
      <c r="I160" s="48"/>
      <c r="J160" s="48"/>
      <c r="K160" s="50">
        <f t="shared" si="10"/>
      </c>
      <c r="L160" s="48"/>
      <c r="M160" s="48"/>
    </row>
    <row r="161" spans="1:13" ht="14.25" hidden="1">
      <c r="A161" s="36"/>
      <c r="B161" s="52" t="s">
        <v>159</v>
      </c>
      <c r="C161" s="52" t="s">
        <v>160</v>
      </c>
      <c r="D161" s="51">
        <v>43615</v>
      </c>
      <c r="E161" s="52" t="s">
        <v>48</v>
      </c>
      <c r="F161" s="55">
        <v>11</v>
      </c>
      <c r="G161" s="47">
        <f t="shared" si="11"/>
        <v>36</v>
      </c>
      <c r="H161" s="48"/>
      <c r="I161" s="48"/>
      <c r="J161" s="48"/>
      <c r="K161" s="50">
        <f t="shared" si="10"/>
      </c>
      <c r="L161" s="48"/>
      <c r="M161" s="48"/>
    </row>
    <row r="162" spans="1:13" ht="14.25" hidden="1">
      <c r="A162" s="36"/>
      <c r="B162" s="52" t="s">
        <v>161</v>
      </c>
      <c r="C162" s="52" t="s">
        <v>162</v>
      </c>
      <c r="D162" s="51">
        <v>43615</v>
      </c>
      <c r="E162" s="52" t="s">
        <v>129</v>
      </c>
      <c r="F162" s="66"/>
      <c r="G162" s="47">
        <f t="shared" si="11"/>
        <v>36</v>
      </c>
      <c r="H162" s="48"/>
      <c r="I162" s="48"/>
      <c r="J162" s="48"/>
      <c r="K162" s="50">
        <f t="shared" si="10"/>
      </c>
      <c r="L162" s="48"/>
      <c r="M162" s="48"/>
    </row>
    <row r="163" spans="1:13" ht="14.25" hidden="1">
      <c r="A163" s="36"/>
      <c r="B163" s="52" t="s">
        <v>163</v>
      </c>
      <c r="C163" s="52" t="s">
        <v>164</v>
      </c>
      <c r="D163" s="51">
        <v>43608</v>
      </c>
      <c r="E163" s="52" t="s">
        <v>165</v>
      </c>
      <c r="F163" s="55">
        <v>8</v>
      </c>
      <c r="G163" s="47">
        <f t="shared" si="11"/>
        <v>37</v>
      </c>
      <c r="H163" s="48"/>
      <c r="I163" s="48"/>
      <c r="J163" s="48"/>
      <c r="K163" s="50">
        <f t="shared" si="10"/>
      </c>
      <c r="L163" s="48"/>
      <c r="M163" s="48"/>
    </row>
    <row r="164" spans="1:13" ht="14.25" hidden="1">
      <c r="A164" s="36"/>
      <c r="B164" s="52" t="s">
        <v>166</v>
      </c>
      <c r="C164" s="52" t="s">
        <v>167</v>
      </c>
      <c r="D164" s="51">
        <v>43608</v>
      </c>
      <c r="E164" s="52" t="s">
        <v>48</v>
      </c>
      <c r="F164" s="55">
        <v>1</v>
      </c>
      <c r="G164" s="47">
        <f t="shared" si="11"/>
        <v>37</v>
      </c>
      <c r="H164" s="48"/>
      <c r="I164" s="48"/>
      <c r="J164" s="48"/>
      <c r="K164" s="50">
        <f aca="true" t="shared" si="12" ref="K164:K227">IF(J164&lt;&gt;0,-(J164-H164)/J164,"")</f>
      </c>
      <c r="L164" s="48"/>
      <c r="M164" s="48"/>
    </row>
    <row r="165" spans="1:13" ht="14.25" hidden="1">
      <c r="A165" s="36"/>
      <c r="B165" s="52" t="s">
        <v>168</v>
      </c>
      <c r="C165" s="52" t="s">
        <v>169</v>
      </c>
      <c r="D165" s="51">
        <v>43601</v>
      </c>
      <c r="E165" s="52" t="s">
        <v>17</v>
      </c>
      <c r="F165" s="53">
        <v>56</v>
      </c>
      <c r="G165" s="47">
        <f t="shared" si="11"/>
        <v>38</v>
      </c>
      <c r="H165" s="48"/>
      <c r="I165" s="48"/>
      <c r="J165" s="48"/>
      <c r="K165" s="50">
        <f t="shared" si="12"/>
      </c>
      <c r="L165" s="48"/>
      <c r="M165" s="48"/>
    </row>
    <row r="166" spans="1:13" ht="14.25" hidden="1">
      <c r="A166" s="36"/>
      <c r="B166" s="52" t="s">
        <v>170</v>
      </c>
      <c r="C166" s="52" t="s">
        <v>171</v>
      </c>
      <c r="D166" s="51">
        <v>43601</v>
      </c>
      <c r="E166" s="52" t="s">
        <v>17</v>
      </c>
      <c r="F166" s="53">
        <v>42</v>
      </c>
      <c r="G166" s="47">
        <f t="shared" si="11"/>
        <v>38</v>
      </c>
      <c r="H166" s="48"/>
      <c r="I166" s="48"/>
      <c r="J166" s="48"/>
      <c r="K166" s="50">
        <f t="shared" si="12"/>
      </c>
      <c r="L166" s="48"/>
      <c r="M166" s="48"/>
    </row>
    <row r="167" spans="1:13" ht="14.25" hidden="1">
      <c r="A167" s="36"/>
      <c r="B167" s="52" t="s">
        <v>172</v>
      </c>
      <c r="C167" s="52" t="s">
        <v>173</v>
      </c>
      <c r="D167" s="51">
        <v>43601</v>
      </c>
      <c r="E167" s="52" t="s">
        <v>48</v>
      </c>
      <c r="F167" s="55">
        <v>7</v>
      </c>
      <c r="G167" s="47">
        <f t="shared" si="11"/>
        <v>38</v>
      </c>
      <c r="H167" s="48"/>
      <c r="I167" s="48"/>
      <c r="J167" s="48"/>
      <c r="K167" s="50">
        <f t="shared" si="12"/>
      </c>
      <c r="L167" s="48"/>
      <c r="M167" s="48"/>
    </row>
    <row r="168" spans="1:13" ht="14.25" hidden="1">
      <c r="A168" s="36"/>
      <c r="B168" s="52" t="s">
        <v>174</v>
      </c>
      <c r="C168" s="52" t="s">
        <v>175</v>
      </c>
      <c r="D168" s="51">
        <v>43601</v>
      </c>
      <c r="E168" s="52" t="s">
        <v>31</v>
      </c>
      <c r="F168" s="65"/>
      <c r="G168" s="47">
        <f t="shared" si="11"/>
        <v>38</v>
      </c>
      <c r="H168" s="48"/>
      <c r="I168" s="48"/>
      <c r="J168" s="48"/>
      <c r="K168" s="50">
        <f t="shared" si="12"/>
      </c>
      <c r="L168" s="48"/>
      <c r="M168" s="48"/>
    </row>
    <row r="169" spans="1:13" ht="14.25" hidden="1">
      <c r="A169" s="36"/>
      <c r="B169" s="52" t="s">
        <v>176</v>
      </c>
      <c r="C169" s="52" t="s">
        <v>177</v>
      </c>
      <c r="D169" s="51">
        <v>43601</v>
      </c>
      <c r="E169" s="52" t="s">
        <v>129</v>
      </c>
      <c r="F169" s="65"/>
      <c r="G169" s="47">
        <f t="shared" si="11"/>
        <v>38</v>
      </c>
      <c r="H169" s="48"/>
      <c r="I169" s="48"/>
      <c r="J169" s="48"/>
      <c r="K169" s="50">
        <f t="shared" si="12"/>
      </c>
      <c r="L169" s="48"/>
      <c r="M169" s="48"/>
    </row>
    <row r="170" spans="1:13" ht="14.25" hidden="1">
      <c r="A170" s="36"/>
      <c r="B170" s="54" t="s">
        <v>178</v>
      </c>
      <c r="C170" s="54" t="s">
        <v>179</v>
      </c>
      <c r="D170" s="51">
        <v>43594</v>
      </c>
      <c r="E170" s="52" t="s">
        <v>14</v>
      </c>
      <c r="F170" s="53">
        <v>58</v>
      </c>
      <c r="G170" s="47">
        <f t="shared" si="11"/>
        <v>39</v>
      </c>
      <c r="H170" s="48"/>
      <c r="I170" s="48"/>
      <c r="J170" s="48"/>
      <c r="K170" s="50">
        <f t="shared" si="12"/>
      </c>
      <c r="L170" s="48"/>
      <c r="M170" s="49"/>
    </row>
    <row r="171" spans="1:13" ht="14.25" hidden="1">
      <c r="A171" s="36"/>
      <c r="B171" s="54" t="s">
        <v>180</v>
      </c>
      <c r="C171" s="54" t="s">
        <v>180</v>
      </c>
      <c r="D171" s="51">
        <v>43594</v>
      </c>
      <c r="E171" s="52" t="s">
        <v>41</v>
      </c>
      <c r="F171" s="65"/>
      <c r="G171" s="47">
        <f t="shared" si="11"/>
        <v>39</v>
      </c>
      <c r="H171" s="48"/>
      <c r="I171" s="48"/>
      <c r="J171" s="48"/>
      <c r="K171" s="50">
        <f t="shared" si="12"/>
      </c>
      <c r="L171" s="48"/>
      <c r="M171" s="48"/>
    </row>
    <row r="172" spans="1:13" ht="14.25" hidden="1">
      <c r="A172" s="36"/>
      <c r="B172" s="54" t="s">
        <v>181</v>
      </c>
      <c r="C172" s="54" t="s">
        <v>182</v>
      </c>
      <c r="D172" s="51">
        <v>43594</v>
      </c>
      <c r="E172" s="52" t="s">
        <v>14</v>
      </c>
      <c r="F172" s="53">
        <v>34</v>
      </c>
      <c r="G172" s="47">
        <f t="shared" si="11"/>
        <v>39</v>
      </c>
      <c r="H172" s="48"/>
      <c r="I172" s="48"/>
      <c r="J172" s="48"/>
      <c r="K172" s="50">
        <f t="shared" si="12"/>
      </c>
      <c r="L172" s="48"/>
      <c r="M172" s="49"/>
    </row>
    <row r="173" spans="1:13" ht="14.25" hidden="1">
      <c r="A173" s="36"/>
      <c r="B173" s="54" t="s">
        <v>183</v>
      </c>
      <c r="C173" s="54" t="s">
        <v>184</v>
      </c>
      <c r="D173" s="51">
        <v>43594</v>
      </c>
      <c r="E173" s="52" t="s">
        <v>185</v>
      </c>
      <c r="F173" s="65"/>
      <c r="G173" s="47">
        <f t="shared" si="11"/>
        <v>39</v>
      </c>
      <c r="H173" s="48"/>
      <c r="I173" s="48"/>
      <c r="J173" s="48"/>
      <c r="K173" s="50">
        <f t="shared" si="12"/>
      </c>
      <c r="L173" s="48"/>
      <c r="M173" s="49"/>
    </row>
    <row r="174" spans="1:13" ht="14.25" hidden="1">
      <c r="A174" s="36"/>
      <c r="B174" s="54" t="s">
        <v>186</v>
      </c>
      <c r="C174" s="54" t="s">
        <v>187</v>
      </c>
      <c r="D174" s="51">
        <v>43587</v>
      </c>
      <c r="E174" s="52" t="s">
        <v>25</v>
      </c>
      <c r="F174" s="53">
        <v>42</v>
      </c>
      <c r="G174" s="47">
        <f t="shared" si="11"/>
        <v>40</v>
      </c>
      <c r="H174" s="48"/>
      <c r="I174" s="48"/>
      <c r="J174" s="48"/>
      <c r="K174" s="50">
        <f t="shared" si="12"/>
      </c>
      <c r="L174" s="48"/>
      <c r="M174" s="48"/>
    </row>
    <row r="175" spans="1:13" ht="14.25" hidden="1">
      <c r="A175" s="36"/>
      <c r="B175" s="54" t="s">
        <v>188</v>
      </c>
      <c r="C175" s="54" t="s">
        <v>189</v>
      </c>
      <c r="D175" s="51">
        <v>43587</v>
      </c>
      <c r="E175" s="52" t="s">
        <v>48</v>
      </c>
      <c r="F175" s="55">
        <v>2</v>
      </c>
      <c r="G175" s="47">
        <f t="shared" si="11"/>
        <v>40</v>
      </c>
      <c r="H175" s="48"/>
      <c r="I175" s="48"/>
      <c r="J175" s="48"/>
      <c r="K175" s="50">
        <f t="shared" si="12"/>
      </c>
      <c r="L175" s="48"/>
      <c r="M175" s="49"/>
    </row>
    <row r="176" spans="1:13" ht="14.25" hidden="1">
      <c r="A176" s="36"/>
      <c r="B176" s="54" t="s">
        <v>190</v>
      </c>
      <c r="C176" s="54" t="s">
        <v>191</v>
      </c>
      <c r="D176" s="51">
        <v>43587</v>
      </c>
      <c r="E176" s="52" t="s">
        <v>129</v>
      </c>
      <c r="F176" s="65"/>
      <c r="G176" s="47">
        <f t="shared" si="11"/>
        <v>40</v>
      </c>
      <c r="H176" s="48"/>
      <c r="I176" s="48"/>
      <c r="J176" s="48"/>
      <c r="K176" s="50">
        <f t="shared" si="12"/>
      </c>
      <c r="L176" s="48"/>
      <c r="M176" s="49"/>
    </row>
    <row r="177" spans="1:13" ht="14.25" hidden="1">
      <c r="A177" s="36"/>
      <c r="B177" s="54" t="s">
        <v>192</v>
      </c>
      <c r="C177" s="54" t="s">
        <v>193</v>
      </c>
      <c r="D177" s="51">
        <v>43587</v>
      </c>
      <c r="E177" s="52" t="s">
        <v>119</v>
      </c>
      <c r="F177" s="65"/>
      <c r="G177" s="47">
        <f t="shared" si="11"/>
        <v>40</v>
      </c>
      <c r="H177" s="48"/>
      <c r="I177" s="48"/>
      <c r="J177" s="48"/>
      <c r="K177" s="50">
        <f t="shared" si="12"/>
      </c>
      <c r="L177" s="48"/>
      <c r="M177" s="48"/>
    </row>
    <row r="178" spans="1:13" ht="14.25" hidden="1">
      <c r="A178" s="36"/>
      <c r="B178" s="54" t="s">
        <v>194</v>
      </c>
      <c r="C178" s="54" t="s">
        <v>195</v>
      </c>
      <c r="D178" s="51">
        <v>43587</v>
      </c>
      <c r="E178" s="52" t="s">
        <v>126</v>
      </c>
      <c r="F178" s="65"/>
      <c r="G178" s="47">
        <f t="shared" si="11"/>
        <v>40</v>
      </c>
      <c r="H178" s="48"/>
      <c r="I178" s="48"/>
      <c r="J178" s="48"/>
      <c r="K178" s="50">
        <f t="shared" si="12"/>
      </c>
      <c r="L178" s="48"/>
      <c r="M178" s="49"/>
    </row>
    <row r="179" spans="1:13" ht="14.25" hidden="1">
      <c r="A179" s="36"/>
      <c r="B179" s="52" t="s">
        <v>196</v>
      </c>
      <c r="C179" s="52" t="s">
        <v>197</v>
      </c>
      <c r="D179" s="51">
        <v>43580</v>
      </c>
      <c r="E179" s="52" t="s">
        <v>48</v>
      </c>
      <c r="F179" s="55">
        <v>2</v>
      </c>
      <c r="G179" s="47">
        <f t="shared" si="11"/>
        <v>41</v>
      </c>
      <c r="H179" s="48"/>
      <c r="I179" s="48"/>
      <c r="J179" s="48"/>
      <c r="K179" s="50">
        <f t="shared" si="12"/>
      </c>
      <c r="L179" s="48"/>
      <c r="M179" s="48"/>
    </row>
    <row r="180" spans="1:13" ht="14.25" hidden="1">
      <c r="A180" s="36"/>
      <c r="B180" s="52" t="s">
        <v>198</v>
      </c>
      <c r="C180" s="52" t="s">
        <v>199</v>
      </c>
      <c r="D180" s="51">
        <v>43580</v>
      </c>
      <c r="E180" s="52" t="s">
        <v>165</v>
      </c>
      <c r="F180" s="53">
        <v>19</v>
      </c>
      <c r="G180" s="47">
        <f t="shared" si="11"/>
        <v>41</v>
      </c>
      <c r="H180" s="48"/>
      <c r="I180" s="48"/>
      <c r="J180" s="48"/>
      <c r="K180" s="50">
        <f t="shared" si="12"/>
      </c>
      <c r="L180" s="48"/>
      <c r="M180" s="48"/>
    </row>
    <row r="181" spans="1:13" ht="14.25" hidden="1">
      <c r="A181" s="36"/>
      <c r="B181" s="52" t="s">
        <v>200</v>
      </c>
      <c r="C181" s="52" t="s">
        <v>201</v>
      </c>
      <c r="D181" s="51">
        <v>43580</v>
      </c>
      <c r="E181" s="52" t="s">
        <v>102</v>
      </c>
      <c r="F181" s="66"/>
      <c r="G181" s="47">
        <f t="shared" si="11"/>
        <v>41</v>
      </c>
      <c r="H181" s="48"/>
      <c r="I181" s="48"/>
      <c r="J181" s="48"/>
      <c r="K181" s="50">
        <f t="shared" si="12"/>
      </c>
      <c r="L181" s="48"/>
      <c r="M181" s="49"/>
    </row>
    <row r="182" spans="1:13" ht="14.25" hidden="1">
      <c r="A182" s="36"/>
      <c r="B182" s="67" t="s">
        <v>202</v>
      </c>
      <c r="C182" s="54" t="s">
        <v>203</v>
      </c>
      <c r="D182" s="44">
        <v>43573</v>
      </c>
      <c r="E182" s="45" t="s">
        <v>25</v>
      </c>
      <c r="F182" s="53">
        <v>58</v>
      </c>
      <c r="G182" s="47">
        <f t="shared" si="11"/>
        <v>42</v>
      </c>
      <c r="H182" s="48"/>
      <c r="I182" s="49"/>
      <c r="J182" s="48"/>
      <c r="K182" s="50">
        <f t="shared" si="12"/>
      </c>
      <c r="L182" s="48"/>
      <c r="M182" s="48"/>
    </row>
    <row r="183" spans="1:13" ht="14.25" hidden="1">
      <c r="A183" s="36"/>
      <c r="B183" s="52" t="s">
        <v>204</v>
      </c>
      <c r="C183" s="52" t="s">
        <v>204</v>
      </c>
      <c r="D183" s="44">
        <v>43573</v>
      </c>
      <c r="E183" s="52" t="s">
        <v>65</v>
      </c>
      <c r="F183" s="65"/>
      <c r="G183" s="47">
        <f t="shared" si="11"/>
        <v>42</v>
      </c>
      <c r="H183" s="48"/>
      <c r="I183" s="48"/>
      <c r="J183" s="48"/>
      <c r="K183" s="50">
        <f t="shared" si="12"/>
      </c>
      <c r="L183" s="48"/>
      <c r="M183" s="48"/>
    </row>
    <row r="184" spans="1:13" ht="14.25" hidden="1">
      <c r="A184" s="36"/>
      <c r="B184" s="54" t="s">
        <v>205</v>
      </c>
      <c r="C184" s="54" t="s">
        <v>205</v>
      </c>
      <c r="D184" s="44">
        <v>43573</v>
      </c>
      <c r="E184" s="45" t="s">
        <v>31</v>
      </c>
      <c r="F184" s="65"/>
      <c r="G184" s="47">
        <f t="shared" si="11"/>
        <v>42</v>
      </c>
      <c r="H184" s="48"/>
      <c r="I184" s="49"/>
      <c r="J184" s="48"/>
      <c r="K184" s="50">
        <f t="shared" si="12"/>
      </c>
      <c r="L184" s="48"/>
      <c r="M184" s="49"/>
    </row>
    <row r="185" spans="1:13" ht="14.25" hidden="1">
      <c r="A185" s="36"/>
      <c r="B185" s="54" t="s">
        <v>206</v>
      </c>
      <c r="C185" s="54" t="s">
        <v>207</v>
      </c>
      <c r="D185" s="44">
        <v>43573</v>
      </c>
      <c r="E185" s="45" t="s">
        <v>48</v>
      </c>
      <c r="F185" s="55">
        <v>3</v>
      </c>
      <c r="G185" s="47">
        <f t="shared" si="11"/>
        <v>42</v>
      </c>
      <c r="H185" s="48"/>
      <c r="I185" s="49"/>
      <c r="J185" s="48"/>
      <c r="K185" s="50">
        <f t="shared" si="12"/>
      </c>
      <c r="L185" s="48"/>
      <c r="M185" s="48"/>
    </row>
    <row r="186" spans="1:13" ht="14.25" hidden="1">
      <c r="A186" s="36"/>
      <c r="B186" s="67" t="s">
        <v>208</v>
      </c>
      <c r="C186" s="54" t="s">
        <v>209</v>
      </c>
      <c r="D186" s="44">
        <v>43573</v>
      </c>
      <c r="E186" s="45" t="s">
        <v>14</v>
      </c>
      <c r="F186" s="53">
        <v>44</v>
      </c>
      <c r="G186" s="47">
        <f t="shared" si="11"/>
        <v>42</v>
      </c>
      <c r="H186" s="48"/>
      <c r="I186" s="49"/>
      <c r="J186" s="48"/>
      <c r="K186" s="50">
        <f t="shared" si="12"/>
      </c>
      <c r="L186" s="48"/>
      <c r="M186" s="48"/>
    </row>
    <row r="187" spans="1:13" ht="14.25" hidden="1">
      <c r="A187" s="36"/>
      <c r="B187" s="52" t="s">
        <v>210</v>
      </c>
      <c r="C187" s="52" t="s">
        <v>211</v>
      </c>
      <c r="D187" s="51">
        <v>43566</v>
      </c>
      <c r="E187" s="52" t="s">
        <v>28</v>
      </c>
      <c r="F187" s="55">
        <v>2</v>
      </c>
      <c r="G187" s="47">
        <f t="shared" si="11"/>
        <v>43</v>
      </c>
      <c r="H187" s="48"/>
      <c r="I187" s="48"/>
      <c r="J187" s="48"/>
      <c r="K187" s="50">
        <f t="shared" si="12"/>
      </c>
      <c r="L187" s="48"/>
      <c r="M187" s="48"/>
    </row>
    <row r="188" spans="1:13" ht="14.25" hidden="1">
      <c r="A188" s="36"/>
      <c r="B188" s="52" t="s">
        <v>212</v>
      </c>
      <c r="C188" s="52" t="s">
        <v>212</v>
      </c>
      <c r="D188" s="51">
        <v>43566</v>
      </c>
      <c r="E188" s="52" t="s">
        <v>17</v>
      </c>
      <c r="F188" s="53">
        <v>45</v>
      </c>
      <c r="G188" s="47">
        <f t="shared" si="11"/>
        <v>43</v>
      </c>
      <c r="H188" s="48"/>
      <c r="I188" s="48"/>
      <c r="J188" s="48"/>
      <c r="K188" s="50">
        <f t="shared" si="12"/>
      </c>
      <c r="L188" s="48"/>
      <c r="M188" s="49"/>
    </row>
    <row r="189" spans="1:13" ht="14.25" hidden="1">
      <c r="A189" s="36"/>
      <c r="B189" s="52" t="s">
        <v>213</v>
      </c>
      <c r="C189" s="52" t="s">
        <v>214</v>
      </c>
      <c r="D189" s="51">
        <v>43566</v>
      </c>
      <c r="E189" s="52" t="s">
        <v>17</v>
      </c>
      <c r="F189" s="53">
        <v>35</v>
      </c>
      <c r="G189" s="47">
        <f t="shared" si="11"/>
        <v>43</v>
      </c>
      <c r="H189" s="48"/>
      <c r="I189" s="48"/>
      <c r="J189" s="48"/>
      <c r="K189" s="50">
        <f t="shared" si="12"/>
      </c>
      <c r="L189" s="48"/>
      <c r="M189" s="48"/>
    </row>
    <row r="190" spans="1:13" ht="14.25" hidden="1">
      <c r="A190" s="36"/>
      <c r="B190" s="52" t="s">
        <v>215</v>
      </c>
      <c r="C190" s="52" t="s">
        <v>216</v>
      </c>
      <c r="D190" s="51">
        <v>43566</v>
      </c>
      <c r="E190" s="52" t="s">
        <v>31</v>
      </c>
      <c r="F190" s="65"/>
      <c r="G190" s="47">
        <f t="shared" si="11"/>
        <v>43</v>
      </c>
      <c r="H190" s="48"/>
      <c r="I190" s="48"/>
      <c r="J190" s="48"/>
      <c r="K190" s="50">
        <f t="shared" si="12"/>
      </c>
      <c r="L190" s="48"/>
      <c r="M190" s="48"/>
    </row>
    <row r="191" spans="1:13" ht="14.25" hidden="1">
      <c r="A191" s="36"/>
      <c r="B191" s="52" t="s">
        <v>217</v>
      </c>
      <c r="C191" s="52" t="s">
        <v>218</v>
      </c>
      <c r="D191" s="51">
        <v>43566</v>
      </c>
      <c r="E191" s="52" t="s">
        <v>129</v>
      </c>
      <c r="F191" s="66"/>
      <c r="G191" s="47">
        <f t="shared" si="11"/>
        <v>43</v>
      </c>
      <c r="H191" s="48"/>
      <c r="I191" s="48"/>
      <c r="J191" s="48"/>
      <c r="K191" s="50">
        <f t="shared" si="12"/>
      </c>
      <c r="L191" s="48"/>
      <c r="M191" s="48"/>
    </row>
    <row r="192" spans="1:13" ht="14.25" hidden="1">
      <c r="A192" s="36"/>
      <c r="B192" s="54" t="s">
        <v>219</v>
      </c>
      <c r="C192" s="54" t="s">
        <v>220</v>
      </c>
      <c r="D192" s="51">
        <v>43559</v>
      </c>
      <c r="E192" s="52" t="s">
        <v>28</v>
      </c>
      <c r="F192" s="55">
        <v>1</v>
      </c>
      <c r="G192" s="47">
        <f t="shared" si="11"/>
        <v>44</v>
      </c>
      <c r="H192" s="48"/>
      <c r="I192" s="48"/>
      <c r="J192" s="48"/>
      <c r="K192" s="50">
        <f t="shared" si="12"/>
      </c>
      <c r="L192" s="48"/>
      <c r="M192" s="49"/>
    </row>
    <row r="193" spans="1:13" ht="14.25" hidden="1">
      <c r="A193" s="36"/>
      <c r="B193" s="68" t="s">
        <v>221</v>
      </c>
      <c r="C193" s="68" t="s">
        <v>221</v>
      </c>
      <c r="D193" s="51">
        <v>43559</v>
      </c>
      <c r="E193" s="52" t="s">
        <v>14</v>
      </c>
      <c r="F193" s="53">
        <v>61</v>
      </c>
      <c r="G193" s="47">
        <f t="shared" si="11"/>
        <v>44</v>
      </c>
      <c r="H193" s="48"/>
      <c r="I193" s="49"/>
      <c r="J193" s="48"/>
      <c r="K193" s="50">
        <f t="shared" si="12"/>
      </c>
      <c r="L193" s="48"/>
      <c r="M193" s="49"/>
    </row>
    <row r="194" spans="1:13" ht="14.25" hidden="1">
      <c r="A194" s="36"/>
      <c r="B194" s="68" t="s">
        <v>222</v>
      </c>
      <c r="C194" s="68" t="s">
        <v>223</v>
      </c>
      <c r="D194" s="51">
        <v>43559</v>
      </c>
      <c r="E194" s="52" t="s">
        <v>25</v>
      </c>
      <c r="F194" s="53">
        <v>50</v>
      </c>
      <c r="G194" s="47">
        <f t="shared" si="11"/>
        <v>44</v>
      </c>
      <c r="H194" s="48"/>
      <c r="I194" s="49"/>
      <c r="J194" s="48"/>
      <c r="K194" s="50">
        <f t="shared" si="12"/>
      </c>
      <c r="L194" s="48"/>
      <c r="M194" s="49"/>
    </row>
    <row r="195" spans="1:13" ht="14.25" hidden="1">
      <c r="A195" s="36"/>
      <c r="B195" s="68" t="s">
        <v>224</v>
      </c>
      <c r="C195" s="68" t="s">
        <v>225</v>
      </c>
      <c r="D195" s="51">
        <v>43559</v>
      </c>
      <c r="E195" s="52" t="s">
        <v>102</v>
      </c>
      <c r="F195" s="53">
        <v>23</v>
      </c>
      <c r="G195" s="47">
        <f t="shared" si="11"/>
        <v>44</v>
      </c>
      <c r="H195" s="48"/>
      <c r="I195" s="49"/>
      <c r="J195" s="48"/>
      <c r="K195" s="50">
        <f t="shared" si="12"/>
      </c>
      <c r="L195" s="48"/>
      <c r="M195" s="48"/>
    </row>
    <row r="196" spans="1:13" ht="14.25" hidden="1">
      <c r="A196" s="36"/>
      <c r="B196" s="68" t="s">
        <v>226</v>
      </c>
      <c r="C196" s="68" t="s">
        <v>227</v>
      </c>
      <c r="D196" s="51">
        <v>43559</v>
      </c>
      <c r="E196" s="52" t="s">
        <v>102</v>
      </c>
      <c r="F196" s="53">
        <v>10</v>
      </c>
      <c r="G196" s="47">
        <f t="shared" si="11"/>
        <v>44</v>
      </c>
      <c r="H196" s="48"/>
      <c r="I196" s="49"/>
      <c r="J196" s="48"/>
      <c r="K196" s="50">
        <f t="shared" si="12"/>
      </c>
      <c r="L196" s="48"/>
      <c r="M196" s="48"/>
    </row>
    <row r="197" spans="1:13" ht="14.25" hidden="1">
      <c r="A197" s="36"/>
      <c r="B197" s="54" t="s">
        <v>228</v>
      </c>
      <c r="C197" s="54" t="s">
        <v>229</v>
      </c>
      <c r="D197" s="51">
        <v>43552</v>
      </c>
      <c r="E197" s="52" t="s">
        <v>20</v>
      </c>
      <c r="F197" s="53">
        <v>77</v>
      </c>
      <c r="G197" s="47">
        <f t="shared" si="11"/>
        <v>45</v>
      </c>
      <c r="H197" s="48"/>
      <c r="I197" s="48"/>
      <c r="J197" s="48"/>
      <c r="K197" s="50">
        <f t="shared" si="12"/>
      </c>
      <c r="L197" s="48"/>
      <c r="M197" s="48"/>
    </row>
    <row r="198" spans="1:13" ht="14.25" hidden="1">
      <c r="A198" s="36"/>
      <c r="B198" s="54" t="s">
        <v>230</v>
      </c>
      <c r="C198" s="54" t="s">
        <v>231</v>
      </c>
      <c r="D198" s="51">
        <v>43552</v>
      </c>
      <c r="E198" s="52" t="s">
        <v>28</v>
      </c>
      <c r="F198" s="55">
        <v>1</v>
      </c>
      <c r="G198" s="47">
        <f t="shared" si="11"/>
        <v>45</v>
      </c>
      <c r="H198" s="48"/>
      <c r="I198" s="48"/>
      <c r="J198" s="48"/>
      <c r="K198" s="50">
        <f t="shared" si="12"/>
      </c>
      <c r="L198" s="48"/>
      <c r="M198" s="49"/>
    </row>
    <row r="199" spans="1:13" ht="14.25" hidden="1">
      <c r="A199" s="36"/>
      <c r="B199" s="54" t="s">
        <v>232</v>
      </c>
      <c r="C199" s="54" t="s">
        <v>233</v>
      </c>
      <c r="D199" s="51">
        <v>43552</v>
      </c>
      <c r="E199" s="52" t="s">
        <v>31</v>
      </c>
      <c r="F199" s="65"/>
      <c r="G199" s="47">
        <f t="shared" si="11"/>
        <v>45</v>
      </c>
      <c r="H199" s="48"/>
      <c r="I199" s="48"/>
      <c r="J199" s="48"/>
      <c r="K199" s="50">
        <f t="shared" si="12"/>
      </c>
      <c r="L199" s="48"/>
      <c r="M199" s="48"/>
    </row>
    <row r="200" spans="1:13" ht="14.25" hidden="1">
      <c r="A200" s="36"/>
      <c r="B200" s="54" t="s">
        <v>234</v>
      </c>
      <c r="C200" s="54" t="s">
        <v>235</v>
      </c>
      <c r="D200" s="51">
        <v>43552</v>
      </c>
      <c r="E200" s="52" t="s">
        <v>25</v>
      </c>
      <c r="F200" s="53">
        <v>19</v>
      </c>
      <c r="G200" s="47">
        <f t="shared" si="11"/>
        <v>45</v>
      </c>
      <c r="H200" s="48"/>
      <c r="I200" s="49"/>
      <c r="J200" s="48"/>
      <c r="K200" s="50">
        <f t="shared" si="12"/>
      </c>
      <c r="L200" s="48"/>
      <c r="M200" s="49"/>
    </row>
    <row r="201" spans="1:13" ht="14.25" hidden="1">
      <c r="A201" s="36"/>
      <c r="B201" s="54" t="s">
        <v>236</v>
      </c>
      <c r="C201" s="54" t="s">
        <v>237</v>
      </c>
      <c r="D201" s="51">
        <v>43552</v>
      </c>
      <c r="E201" s="52" t="s">
        <v>48</v>
      </c>
      <c r="F201" s="55">
        <v>2</v>
      </c>
      <c r="G201" s="47">
        <f aca="true" t="shared" si="13" ref="G201:G264">ROUNDUP(DATEDIF(D201,$B$723,"d")/7,0)</f>
        <v>45</v>
      </c>
      <c r="H201" s="48"/>
      <c r="I201" s="48"/>
      <c r="J201" s="48"/>
      <c r="K201" s="50">
        <f t="shared" si="12"/>
      </c>
      <c r="L201" s="48"/>
      <c r="M201" s="49"/>
    </row>
    <row r="202" spans="1:13" ht="14.25" hidden="1">
      <c r="A202" s="36"/>
      <c r="B202" s="54" t="s">
        <v>238</v>
      </c>
      <c r="C202" s="54" t="s">
        <v>239</v>
      </c>
      <c r="D202" s="51">
        <v>43545</v>
      </c>
      <c r="E202" s="52" t="s">
        <v>31</v>
      </c>
      <c r="F202" s="65"/>
      <c r="G202" s="47">
        <f t="shared" si="13"/>
        <v>46</v>
      </c>
      <c r="H202" s="48"/>
      <c r="I202" s="49"/>
      <c r="J202" s="48"/>
      <c r="K202" s="50">
        <f t="shared" si="12"/>
      </c>
      <c r="L202" s="48"/>
      <c r="M202" s="49"/>
    </row>
    <row r="203" spans="1:13" ht="14.25" hidden="1">
      <c r="A203" s="36"/>
      <c r="B203" s="54" t="s">
        <v>240</v>
      </c>
      <c r="C203" s="54" t="s">
        <v>241</v>
      </c>
      <c r="D203" s="51">
        <v>43545</v>
      </c>
      <c r="E203" s="52" t="s">
        <v>25</v>
      </c>
      <c r="F203" s="53">
        <v>51</v>
      </c>
      <c r="G203" s="47">
        <f t="shared" si="13"/>
        <v>46</v>
      </c>
      <c r="H203" s="48"/>
      <c r="I203" s="49"/>
      <c r="J203" s="48"/>
      <c r="K203" s="50">
        <f t="shared" si="12"/>
      </c>
      <c r="L203" s="48"/>
      <c r="M203" s="49"/>
    </row>
    <row r="204" spans="1:13" ht="14.25" hidden="1">
      <c r="A204" s="36"/>
      <c r="B204" s="54" t="s">
        <v>242</v>
      </c>
      <c r="C204" s="54" t="s">
        <v>243</v>
      </c>
      <c r="D204" s="51">
        <v>43545</v>
      </c>
      <c r="E204" s="52" t="s">
        <v>14</v>
      </c>
      <c r="F204" s="53">
        <v>33</v>
      </c>
      <c r="G204" s="47">
        <f t="shared" si="13"/>
        <v>46</v>
      </c>
      <c r="H204" s="48"/>
      <c r="I204" s="49"/>
      <c r="J204" s="48"/>
      <c r="K204" s="50">
        <f t="shared" si="12"/>
      </c>
      <c r="L204" s="48"/>
      <c r="M204" s="49"/>
    </row>
    <row r="205" spans="1:13" ht="14.25" hidden="1">
      <c r="A205" s="36"/>
      <c r="B205" s="54" t="s">
        <v>244</v>
      </c>
      <c r="C205" s="54" t="s">
        <v>244</v>
      </c>
      <c r="D205" s="51">
        <v>43545</v>
      </c>
      <c r="E205" s="52" t="s">
        <v>31</v>
      </c>
      <c r="F205" s="65"/>
      <c r="G205" s="47">
        <f t="shared" si="13"/>
        <v>46</v>
      </c>
      <c r="H205" s="48"/>
      <c r="I205" s="49"/>
      <c r="J205" s="48"/>
      <c r="K205" s="50">
        <f t="shared" si="12"/>
      </c>
      <c r="L205" s="48"/>
      <c r="M205" s="49"/>
    </row>
    <row r="206" spans="1:13" ht="14.25" hidden="1">
      <c r="A206" s="36"/>
      <c r="B206" s="54" t="s">
        <v>245</v>
      </c>
      <c r="C206" s="54" t="s">
        <v>246</v>
      </c>
      <c r="D206" s="51">
        <v>43545</v>
      </c>
      <c r="E206" s="52" t="s">
        <v>48</v>
      </c>
      <c r="F206" s="55">
        <v>5</v>
      </c>
      <c r="G206" s="47">
        <f t="shared" si="13"/>
        <v>46</v>
      </c>
      <c r="H206" s="48"/>
      <c r="I206" s="49"/>
      <c r="J206" s="48"/>
      <c r="K206" s="50">
        <f t="shared" si="12"/>
      </c>
      <c r="L206" s="48"/>
      <c r="M206" s="48"/>
    </row>
    <row r="207" spans="1:13" ht="14.25" hidden="1">
      <c r="A207" s="36"/>
      <c r="B207" s="52" t="s">
        <v>247</v>
      </c>
      <c r="C207" s="52" t="s">
        <v>247</v>
      </c>
      <c r="D207" s="51">
        <v>43538</v>
      </c>
      <c r="E207" s="52" t="s">
        <v>31</v>
      </c>
      <c r="F207" s="65"/>
      <c r="G207" s="47">
        <f t="shared" si="13"/>
        <v>47</v>
      </c>
      <c r="H207" s="48"/>
      <c r="I207" s="48"/>
      <c r="J207" s="48"/>
      <c r="K207" s="50">
        <f t="shared" si="12"/>
      </c>
      <c r="L207" s="48"/>
      <c r="M207" s="48"/>
    </row>
    <row r="208" spans="1:13" ht="14.25" hidden="1">
      <c r="A208" s="36"/>
      <c r="B208" s="52" t="s">
        <v>248</v>
      </c>
      <c r="C208" s="52" t="s">
        <v>249</v>
      </c>
      <c r="D208" s="51">
        <v>43538</v>
      </c>
      <c r="E208" s="52" t="s">
        <v>17</v>
      </c>
      <c r="F208" s="53">
        <v>45</v>
      </c>
      <c r="G208" s="47">
        <f t="shared" si="13"/>
        <v>47</v>
      </c>
      <c r="H208" s="48"/>
      <c r="I208" s="48"/>
      <c r="J208" s="48"/>
      <c r="K208" s="50">
        <f t="shared" si="12"/>
      </c>
      <c r="L208" s="48"/>
      <c r="M208" s="49"/>
    </row>
    <row r="209" spans="1:13" ht="14.25" hidden="1">
      <c r="A209" s="36"/>
      <c r="B209" s="52" t="s">
        <v>250</v>
      </c>
      <c r="C209" s="52" t="s">
        <v>251</v>
      </c>
      <c r="D209" s="51">
        <v>43538</v>
      </c>
      <c r="E209" s="52" t="s">
        <v>20</v>
      </c>
      <c r="F209" s="53">
        <v>66</v>
      </c>
      <c r="G209" s="47">
        <f t="shared" si="13"/>
        <v>47</v>
      </c>
      <c r="H209" s="48"/>
      <c r="I209" s="48"/>
      <c r="J209" s="48"/>
      <c r="K209" s="50">
        <f t="shared" si="12"/>
      </c>
      <c r="L209" s="48"/>
      <c r="M209" s="48"/>
    </row>
    <row r="210" spans="1:13" ht="14.25" hidden="1">
      <c r="A210" s="36"/>
      <c r="B210" s="52" t="s">
        <v>252</v>
      </c>
      <c r="C210" s="52" t="s">
        <v>253</v>
      </c>
      <c r="D210" s="51">
        <v>43538</v>
      </c>
      <c r="E210" s="52" t="s">
        <v>48</v>
      </c>
      <c r="F210" s="55">
        <v>1</v>
      </c>
      <c r="G210" s="47">
        <f t="shared" si="13"/>
        <v>47</v>
      </c>
      <c r="H210" s="48"/>
      <c r="I210" s="48"/>
      <c r="J210" s="48"/>
      <c r="K210" s="50">
        <f t="shared" si="12"/>
      </c>
      <c r="L210" s="48"/>
      <c r="M210" s="49"/>
    </row>
    <row r="211" spans="1:13" ht="14.25" hidden="1">
      <c r="A211" s="36"/>
      <c r="B211" s="52" t="s">
        <v>254</v>
      </c>
      <c r="C211" s="52" t="s">
        <v>255</v>
      </c>
      <c r="D211" s="51">
        <v>43538</v>
      </c>
      <c r="E211" s="52" t="s">
        <v>129</v>
      </c>
      <c r="F211" s="65"/>
      <c r="G211" s="47">
        <f t="shared" si="13"/>
        <v>47</v>
      </c>
      <c r="H211" s="48"/>
      <c r="I211" s="48"/>
      <c r="J211" s="48"/>
      <c r="K211" s="50">
        <f t="shared" si="12"/>
      </c>
      <c r="L211" s="48"/>
      <c r="M211" s="49"/>
    </row>
    <row r="212" spans="1:13" ht="14.25" hidden="1">
      <c r="A212" s="36"/>
      <c r="B212" s="52" t="s">
        <v>256</v>
      </c>
      <c r="C212" s="52" t="s">
        <v>257</v>
      </c>
      <c r="D212" s="51">
        <v>43538</v>
      </c>
      <c r="E212" s="52" t="s">
        <v>119</v>
      </c>
      <c r="F212" s="65"/>
      <c r="G212" s="47">
        <f t="shared" si="13"/>
        <v>47</v>
      </c>
      <c r="H212" s="48"/>
      <c r="I212" s="48"/>
      <c r="J212" s="48"/>
      <c r="K212" s="50">
        <f t="shared" si="12"/>
      </c>
      <c r="L212" s="48"/>
      <c r="M212" s="49"/>
    </row>
    <row r="213" spans="1:13" ht="14.25" hidden="1">
      <c r="A213" s="36"/>
      <c r="B213" s="52" t="s">
        <v>258</v>
      </c>
      <c r="C213" s="52" t="s">
        <v>259</v>
      </c>
      <c r="D213" s="51">
        <v>43531</v>
      </c>
      <c r="E213" s="52" t="s">
        <v>20</v>
      </c>
      <c r="F213" s="53">
        <v>87</v>
      </c>
      <c r="G213" s="47">
        <f t="shared" si="13"/>
        <v>48</v>
      </c>
      <c r="H213" s="48"/>
      <c r="I213" s="48"/>
      <c r="J213" s="48"/>
      <c r="K213" s="50">
        <f t="shared" si="12"/>
      </c>
      <c r="L213" s="48"/>
      <c r="M213" s="48"/>
    </row>
    <row r="214" spans="1:13" ht="14.25" hidden="1">
      <c r="A214" s="36"/>
      <c r="B214" s="52" t="s">
        <v>260</v>
      </c>
      <c r="C214" s="52" t="s">
        <v>260</v>
      </c>
      <c r="D214" s="51">
        <v>43531</v>
      </c>
      <c r="E214" s="52" t="s">
        <v>261</v>
      </c>
      <c r="F214" s="55">
        <v>5</v>
      </c>
      <c r="G214" s="47">
        <f t="shared" si="13"/>
        <v>48</v>
      </c>
      <c r="H214" s="48"/>
      <c r="I214" s="48"/>
      <c r="J214" s="48"/>
      <c r="K214" s="50">
        <f t="shared" si="12"/>
      </c>
      <c r="L214" s="48"/>
      <c r="M214" s="48"/>
    </row>
    <row r="215" spans="1:13" ht="14.25" hidden="1">
      <c r="A215" s="36"/>
      <c r="B215" s="52" t="s">
        <v>262</v>
      </c>
      <c r="C215" s="52" t="s">
        <v>262</v>
      </c>
      <c r="D215" s="51">
        <v>43531</v>
      </c>
      <c r="E215" s="52" t="s">
        <v>65</v>
      </c>
      <c r="F215" s="65"/>
      <c r="G215" s="47">
        <f t="shared" si="13"/>
        <v>48</v>
      </c>
      <c r="H215" s="48"/>
      <c r="I215" s="48"/>
      <c r="J215" s="48"/>
      <c r="K215" s="50">
        <f t="shared" si="12"/>
      </c>
      <c r="L215" s="48"/>
      <c r="M215" s="49"/>
    </row>
    <row r="216" spans="1:13" ht="14.25" hidden="1">
      <c r="A216" s="36"/>
      <c r="B216" s="52" t="s">
        <v>263</v>
      </c>
      <c r="C216" s="52" t="s">
        <v>264</v>
      </c>
      <c r="D216" s="51">
        <v>43531</v>
      </c>
      <c r="E216" s="52" t="s">
        <v>48</v>
      </c>
      <c r="F216" s="55">
        <v>6</v>
      </c>
      <c r="G216" s="47">
        <f t="shared" si="13"/>
        <v>48</v>
      </c>
      <c r="H216" s="48"/>
      <c r="I216" s="48"/>
      <c r="J216" s="48"/>
      <c r="K216" s="50">
        <f t="shared" si="12"/>
      </c>
      <c r="L216" s="48"/>
      <c r="M216" s="49"/>
    </row>
    <row r="217" spans="1:13" ht="14.25" hidden="1">
      <c r="A217" s="36"/>
      <c r="B217" s="52" t="s">
        <v>265</v>
      </c>
      <c r="C217" s="52" t="s">
        <v>266</v>
      </c>
      <c r="D217" s="51">
        <v>43531</v>
      </c>
      <c r="E217" s="52" t="s">
        <v>165</v>
      </c>
      <c r="F217" s="55">
        <v>10</v>
      </c>
      <c r="G217" s="47">
        <f t="shared" si="13"/>
        <v>48</v>
      </c>
      <c r="H217" s="48"/>
      <c r="I217" s="48"/>
      <c r="J217" s="48"/>
      <c r="K217" s="50">
        <f t="shared" si="12"/>
      </c>
      <c r="L217" s="48"/>
      <c r="M217" s="49"/>
    </row>
    <row r="218" spans="1:13" ht="14.25" hidden="1">
      <c r="A218" s="36"/>
      <c r="B218" s="52" t="s">
        <v>267</v>
      </c>
      <c r="C218" s="52" t="s">
        <v>268</v>
      </c>
      <c r="D218" s="51">
        <v>43531</v>
      </c>
      <c r="E218" s="52" t="s">
        <v>185</v>
      </c>
      <c r="F218" s="65"/>
      <c r="G218" s="47">
        <f t="shared" si="13"/>
        <v>48</v>
      </c>
      <c r="H218" s="48"/>
      <c r="I218" s="48"/>
      <c r="J218" s="48"/>
      <c r="K218" s="50">
        <f t="shared" si="12"/>
      </c>
      <c r="L218" s="48"/>
      <c r="M218" s="49"/>
    </row>
    <row r="219" spans="1:13" ht="14.25" hidden="1">
      <c r="A219" s="36"/>
      <c r="B219" s="52" t="s">
        <v>269</v>
      </c>
      <c r="C219" s="52" t="s">
        <v>270</v>
      </c>
      <c r="D219" s="51">
        <v>43524</v>
      </c>
      <c r="E219" s="52" t="s">
        <v>28</v>
      </c>
      <c r="F219" s="55">
        <v>1</v>
      </c>
      <c r="G219" s="47">
        <f t="shared" si="13"/>
        <v>49</v>
      </c>
      <c r="H219" s="48"/>
      <c r="I219" s="48"/>
      <c r="J219" s="48"/>
      <c r="K219" s="50">
        <f t="shared" si="12"/>
      </c>
      <c r="L219" s="48"/>
      <c r="M219" s="48"/>
    </row>
    <row r="220" spans="1:13" ht="14.25" hidden="1">
      <c r="A220" s="36"/>
      <c r="B220" s="52" t="s">
        <v>271</v>
      </c>
      <c r="C220" s="52" t="s">
        <v>272</v>
      </c>
      <c r="D220" s="51">
        <v>43524</v>
      </c>
      <c r="E220" s="52" t="s">
        <v>102</v>
      </c>
      <c r="F220" s="65"/>
      <c r="G220" s="47">
        <f t="shared" si="13"/>
        <v>49</v>
      </c>
      <c r="H220" s="48"/>
      <c r="I220" s="48"/>
      <c r="J220" s="48"/>
      <c r="K220" s="50">
        <f t="shared" si="12"/>
      </c>
      <c r="L220" s="48"/>
      <c r="M220" s="48"/>
    </row>
    <row r="221" spans="1:13" ht="14.25" hidden="1">
      <c r="A221" s="36"/>
      <c r="B221" s="52" t="s">
        <v>273</v>
      </c>
      <c r="C221" s="52" t="s">
        <v>274</v>
      </c>
      <c r="D221" s="51">
        <v>43524</v>
      </c>
      <c r="E221" s="52" t="s">
        <v>48</v>
      </c>
      <c r="F221" s="55">
        <v>3</v>
      </c>
      <c r="G221" s="47">
        <f t="shared" si="13"/>
        <v>49</v>
      </c>
      <c r="H221" s="48"/>
      <c r="I221" s="48"/>
      <c r="J221" s="48"/>
      <c r="K221" s="50">
        <f t="shared" si="12"/>
      </c>
      <c r="L221" s="48"/>
      <c r="M221" s="49"/>
    </row>
    <row r="222" spans="1:13" ht="14.25" hidden="1">
      <c r="A222" s="36"/>
      <c r="B222" s="52" t="s">
        <v>275</v>
      </c>
      <c r="C222" s="52" t="s">
        <v>276</v>
      </c>
      <c r="D222" s="51">
        <v>43524</v>
      </c>
      <c r="E222" s="52" t="s">
        <v>31</v>
      </c>
      <c r="F222" s="65"/>
      <c r="G222" s="47">
        <f t="shared" si="13"/>
        <v>49</v>
      </c>
      <c r="H222" s="48"/>
      <c r="I222" s="48"/>
      <c r="J222" s="48"/>
      <c r="K222" s="50">
        <f t="shared" si="12"/>
      </c>
      <c r="L222" s="48"/>
      <c r="M222" s="49"/>
    </row>
    <row r="223" spans="1:13" ht="14.25" hidden="1">
      <c r="A223" s="36"/>
      <c r="B223" s="52" t="s">
        <v>277</v>
      </c>
      <c r="C223" s="52" t="s">
        <v>278</v>
      </c>
      <c r="D223" s="51">
        <v>43517</v>
      </c>
      <c r="E223" s="52" t="s">
        <v>48</v>
      </c>
      <c r="F223" s="55">
        <v>6</v>
      </c>
      <c r="G223" s="47">
        <f t="shared" si="13"/>
        <v>50</v>
      </c>
      <c r="H223" s="48"/>
      <c r="I223" s="48"/>
      <c r="J223" s="48"/>
      <c r="K223" s="50">
        <f t="shared" si="12"/>
      </c>
      <c r="L223" s="48"/>
      <c r="M223" s="48"/>
    </row>
    <row r="224" spans="1:13" ht="14.25" hidden="1">
      <c r="A224" s="36"/>
      <c r="B224" s="52" t="s">
        <v>279</v>
      </c>
      <c r="C224" s="52" t="s">
        <v>280</v>
      </c>
      <c r="D224" s="51">
        <v>43517</v>
      </c>
      <c r="E224" s="52" t="s">
        <v>25</v>
      </c>
      <c r="F224" s="53">
        <v>63</v>
      </c>
      <c r="G224" s="47">
        <f t="shared" si="13"/>
        <v>50</v>
      </c>
      <c r="H224" s="48"/>
      <c r="I224" s="48"/>
      <c r="J224" s="48"/>
      <c r="K224" s="50">
        <f t="shared" si="12"/>
      </c>
      <c r="L224" s="48"/>
      <c r="M224" s="48"/>
    </row>
    <row r="225" spans="1:13" ht="14.25" hidden="1">
      <c r="A225" s="36"/>
      <c r="B225" s="52" t="s">
        <v>281</v>
      </c>
      <c r="C225" s="52" t="s">
        <v>282</v>
      </c>
      <c r="D225" s="51">
        <v>43517</v>
      </c>
      <c r="E225" s="52" t="s">
        <v>20</v>
      </c>
      <c r="F225" s="53">
        <v>28</v>
      </c>
      <c r="G225" s="47">
        <f t="shared" si="13"/>
        <v>50</v>
      </c>
      <c r="H225" s="48"/>
      <c r="I225" s="48"/>
      <c r="J225" s="48"/>
      <c r="K225" s="50">
        <f t="shared" si="12"/>
      </c>
      <c r="L225" s="48"/>
      <c r="M225" s="48"/>
    </row>
    <row r="226" spans="1:13" ht="14.25" hidden="1">
      <c r="A226" s="36"/>
      <c r="B226" s="52" t="s">
        <v>283</v>
      </c>
      <c r="C226" s="52" t="s">
        <v>284</v>
      </c>
      <c r="D226" s="51">
        <v>43517</v>
      </c>
      <c r="E226" s="52" t="s">
        <v>17</v>
      </c>
      <c r="F226" s="53">
        <v>45</v>
      </c>
      <c r="G226" s="47">
        <f t="shared" si="13"/>
        <v>50</v>
      </c>
      <c r="H226" s="48"/>
      <c r="I226" s="48"/>
      <c r="J226" s="48"/>
      <c r="K226" s="50">
        <f t="shared" si="12"/>
      </c>
      <c r="L226" s="48"/>
      <c r="M226" s="48"/>
    </row>
    <row r="227" spans="1:13" ht="14.25" hidden="1">
      <c r="A227" s="36"/>
      <c r="B227" s="68" t="s">
        <v>285</v>
      </c>
      <c r="C227" s="68" t="s">
        <v>285</v>
      </c>
      <c r="D227" s="51">
        <v>43509</v>
      </c>
      <c r="E227" s="52" t="s">
        <v>14</v>
      </c>
      <c r="F227" s="53">
        <v>71</v>
      </c>
      <c r="G227" s="47">
        <f t="shared" si="13"/>
        <v>51</v>
      </c>
      <c r="H227" s="48"/>
      <c r="I227" s="49"/>
      <c r="J227" s="48"/>
      <c r="K227" s="50">
        <f t="shared" si="12"/>
      </c>
      <c r="L227" s="48"/>
      <c r="M227" s="49"/>
    </row>
    <row r="228" spans="1:13" ht="14.25" hidden="1">
      <c r="A228" s="36"/>
      <c r="B228" s="68" t="s">
        <v>286</v>
      </c>
      <c r="C228" s="68" t="s">
        <v>287</v>
      </c>
      <c r="D228" s="51">
        <v>43510</v>
      </c>
      <c r="E228" s="52" t="s">
        <v>20</v>
      </c>
      <c r="F228" s="53">
        <v>69</v>
      </c>
      <c r="G228" s="47">
        <f t="shared" si="13"/>
        <v>51</v>
      </c>
      <c r="H228" s="48"/>
      <c r="I228" s="49"/>
      <c r="J228" s="48"/>
      <c r="K228" s="50">
        <f aca="true" t="shared" si="14" ref="K228:K291">IF(J228&lt;&gt;0,-(J228-H228)/J228,"")</f>
      </c>
      <c r="L228" s="48"/>
      <c r="M228" s="48"/>
    </row>
    <row r="229" spans="1:13" ht="14.25" hidden="1">
      <c r="A229" s="36"/>
      <c r="B229" s="68" t="s">
        <v>288</v>
      </c>
      <c r="C229" s="68" t="s">
        <v>289</v>
      </c>
      <c r="D229" s="51">
        <v>43510</v>
      </c>
      <c r="E229" s="52" t="s">
        <v>65</v>
      </c>
      <c r="F229" s="65"/>
      <c r="G229" s="47">
        <f t="shared" si="13"/>
        <v>51</v>
      </c>
      <c r="H229" s="48"/>
      <c r="I229" s="49"/>
      <c r="J229" s="48"/>
      <c r="K229" s="50">
        <f t="shared" si="14"/>
      </c>
      <c r="L229" s="48"/>
      <c r="M229" s="49"/>
    </row>
    <row r="230" spans="1:13" ht="14.25" hidden="1">
      <c r="A230" s="36"/>
      <c r="B230" s="68" t="s">
        <v>290</v>
      </c>
      <c r="C230" s="68" t="s">
        <v>291</v>
      </c>
      <c r="D230" s="51">
        <v>43510</v>
      </c>
      <c r="E230" s="52" t="s">
        <v>25</v>
      </c>
      <c r="F230" s="53">
        <v>40</v>
      </c>
      <c r="G230" s="47">
        <f t="shared" si="13"/>
        <v>51</v>
      </c>
      <c r="H230" s="48"/>
      <c r="I230" s="49"/>
      <c r="J230" s="48"/>
      <c r="K230" s="50">
        <f t="shared" si="14"/>
      </c>
      <c r="L230" s="48"/>
      <c r="M230" s="49"/>
    </row>
    <row r="231" spans="1:13" ht="14.25" hidden="1">
      <c r="A231" s="36"/>
      <c r="B231" s="68" t="s">
        <v>292</v>
      </c>
      <c r="C231" s="68" t="s">
        <v>293</v>
      </c>
      <c r="D231" s="51">
        <v>43510</v>
      </c>
      <c r="E231" s="52" t="s">
        <v>31</v>
      </c>
      <c r="F231" s="65"/>
      <c r="G231" s="47">
        <f t="shared" si="13"/>
        <v>51</v>
      </c>
      <c r="H231" s="48"/>
      <c r="I231" s="49"/>
      <c r="J231" s="48"/>
      <c r="K231" s="50">
        <f t="shared" si="14"/>
      </c>
      <c r="L231" s="48"/>
      <c r="M231" s="49"/>
    </row>
    <row r="232" spans="1:13" ht="14.25" hidden="1">
      <c r="A232" s="36"/>
      <c r="B232" s="68" t="s">
        <v>294</v>
      </c>
      <c r="C232" s="68" t="s">
        <v>295</v>
      </c>
      <c r="D232" s="51">
        <v>43510</v>
      </c>
      <c r="E232" s="52" t="s">
        <v>165</v>
      </c>
      <c r="F232" s="53">
        <v>10</v>
      </c>
      <c r="G232" s="47">
        <f t="shared" si="13"/>
        <v>51</v>
      </c>
      <c r="H232" s="48"/>
      <c r="I232" s="49"/>
      <c r="J232" s="48"/>
      <c r="K232" s="50">
        <f t="shared" si="14"/>
      </c>
      <c r="L232" s="48"/>
      <c r="M232" s="49"/>
    </row>
    <row r="233" spans="1:13" ht="14.25" hidden="1">
      <c r="A233" s="36"/>
      <c r="B233" s="54" t="s">
        <v>296</v>
      </c>
      <c r="C233" s="54" t="s">
        <v>297</v>
      </c>
      <c r="D233" s="44">
        <v>43503</v>
      </c>
      <c r="E233" s="52" t="s">
        <v>65</v>
      </c>
      <c r="F233" s="65"/>
      <c r="G233" s="47">
        <f t="shared" si="13"/>
        <v>52</v>
      </c>
      <c r="H233" s="48"/>
      <c r="I233" s="49"/>
      <c r="J233" s="48"/>
      <c r="K233" s="50">
        <f t="shared" si="14"/>
      </c>
      <c r="L233" s="48"/>
      <c r="M233" s="49"/>
    </row>
    <row r="234" spans="1:13" ht="14.25" hidden="1">
      <c r="A234" s="36"/>
      <c r="B234" s="54" t="s">
        <v>298</v>
      </c>
      <c r="C234" s="54" t="s">
        <v>299</v>
      </c>
      <c r="D234" s="44">
        <v>43503</v>
      </c>
      <c r="E234" s="52" t="s">
        <v>20</v>
      </c>
      <c r="F234" s="53">
        <v>33</v>
      </c>
      <c r="G234" s="47">
        <f t="shared" si="13"/>
        <v>52</v>
      </c>
      <c r="H234" s="48"/>
      <c r="I234" s="49"/>
      <c r="J234" s="48"/>
      <c r="K234" s="50">
        <f t="shared" si="14"/>
      </c>
      <c r="L234" s="48"/>
      <c r="M234" s="48"/>
    </row>
    <row r="235" spans="1:13" ht="14.25" hidden="1">
      <c r="A235" s="36"/>
      <c r="B235" s="54" t="s">
        <v>300</v>
      </c>
      <c r="C235" s="54" t="s">
        <v>301</v>
      </c>
      <c r="D235" s="44">
        <v>43503</v>
      </c>
      <c r="E235" s="52" t="s">
        <v>14</v>
      </c>
      <c r="F235" s="53">
        <v>62</v>
      </c>
      <c r="G235" s="47">
        <f t="shared" si="13"/>
        <v>52</v>
      </c>
      <c r="H235" s="48"/>
      <c r="I235" s="49"/>
      <c r="J235" s="48"/>
      <c r="K235" s="50">
        <f t="shared" si="14"/>
      </c>
      <c r="L235" s="48"/>
      <c r="M235" s="49"/>
    </row>
    <row r="236" spans="1:13" ht="14.25" hidden="1">
      <c r="A236" s="36"/>
      <c r="B236" s="54" t="s">
        <v>302</v>
      </c>
      <c r="C236" s="54" t="s">
        <v>303</v>
      </c>
      <c r="D236" s="44">
        <v>43503</v>
      </c>
      <c r="E236" s="52" t="s">
        <v>20</v>
      </c>
      <c r="F236" s="53">
        <v>56</v>
      </c>
      <c r="G236" s="47">
        <f t="shared" si="13"/>
        <v>52</v>
      </c>
      <c r="H236" s="48"/>
      <c r="I236" s="49"/>
      <c r="J236" s="48"/>
      <c r="K236" s="50">
        <f t="shared" si="14"/>
      </c>
      <c r="L236" s="48"/>
      <c r="M236" s="48"/>
    </row>
    <row r="237" spans="1:13" ht="14.25" hidden="1">
      <c r="A237" s="36"/>
      <c r="B237" s="54" t="s">
        <v>304</v>
      </c>
      <c r="C237" s="54" t="s">
        <v>305</v>
      </c>
      <c r="D237" s="51">
        <v>43503</v>
      </c>
      <c r="E237" s="45" t="s">
        <v>28</v>
      </c>
      <c r="F237" s="55">
        <v>1</v>
      </c>
      <c r="G237" s="47">
        <f t="shared" si="13"/>
        <v>52</v>
      </c>
      <c r="H237" s="48"/>
      <c r="I237" s="49"/>
      <c r="J237" s="48"/>
      <c r="K237" s="50">
        <f t="shared" si="14"/>
      </c>
      <c r="L237" s="48"/>
      <c r="M237" s="48"/>
    </row>
    <row r="238" spans="1:13" ht="14.25" hidden="1">
      <c r="A238" s="36"/>
      <c r="B238" s="54" t="s">
        <v>306</v>
      </c>
      <c r="C238" s="54" t="s">
        <v>307</v>
      </c>
      <c r="D238" s="44">
        <v>43503</v>
      </c>
      <c r="E238" s="52" t="s">
        <v>48</v>
      </c>
      <c r="F238" s="55">
        <v>5</v>
      </c>
      <c r="G238" s="47">
        <f t="shared" si="13"/>
        <v>52</v>
      </c>
      <c r="H238" s="48"/>
      <c r="I238" s="49"/>
      <c r="J238" s="48"/>
      <c r="K238" s="50">
        <f t="shared" si="14"/>
      </c>
      <c r="L238" s="48"/>
      <c r="M238" s="49"/>
    </row>
    <row r="239" spans="1:13" ht="14.25" hidden="1">
      <c r="A239" s="36"/>
      <c r="B239" s="54" t="s">
        <v>308</v>
      </c>
      <c r="C239" s="54" t="s">
        <v>309</v>
      </c>
      <c r="D239" s="44">
        <v>43503</v>
      </c>
      <c r="E239" s="52" t="s">
        <v>31</v>
      </c>
      <c r="F239" s="53"/>
      <c r="G239" s="47">
        <f t="shared" si="13"/>
        <v>52</v>
      </c>
      <c r="H239" s="48"/>
      <c r="I239" s="49"/>
      <c r="J239" s="48"/>
      <c r="K239" s="50">
        <f t="shared" si="14"/>
      </c>
      <c r="L239" s="48"/>
      <c r="M239" s="49"/>
    </row>
    <row r="240" spans="1:13" ht="14.25" hidden="1">
      <c r="A240" s="36"/>
      <c r="B240" s="54" t="s">
        <v>310</v>
      </c>
      <c r="C240" s="54" t="s">
        <v>311</v>
      </c>
      <c r="D240" s="51">
        <v>43496</v>
      </c>
      <c r="E240" s="45" t="s">
        <v>65</v>
      </c>
      <c r="F240" s="65"/>
      <c r="G240" s="47">
        <f t="shared" si="13"/>
        <v>53</v>
      </c>
      <c r="H240" s="48"/>
      <c r="I240" s="49"/>
      <c r="J240" s="48"/>
      <c r="K240" s="50">
        <f t="shared" si="14"/>
      </c>
      <c r="L240" s="48"/>
      <c r="M240" s="48"/>
    </row>
    <row r="241" spans="1:13" ht="14.25" hidden="1">
      <c r="A241" s="36"/>
      <c r="B241" s="54" t="s">
        <v>312</v>
      </c>
      <c r="C241" s="54" t="s">
        <v>313</v>
      </c>
      <c r="D241" s="44">
        <v>43496</v>
      </c>
      <c r="E241" s="52" t="s">
        <v>25</v>
      </c>
      <c r="F241" s="53">
        <v>39</v>
      </c>
      <c r="G241" s="47">
        <f t="shared" si="13"/>
        <v>53</v>
      </c>
      <c r="H241" s="48"/>
      <c r="I241" s="49"/>
      <c r="J241" s="48"/>
      <c r="K241" s="50">
        <f t="shared" si="14"/>
      </c>
      <c r="L241" s="48"/>
      <c r="M241" s="49"/>
    </row>
    <row r="242" spans="1:13" ht="14.25" hidden="1">
      <c r="A242" s="36"/>
      <c r="B242" s="54" t="s">
        <v>314</v>
      </c>
      <c r="C242" s="54" t="s">
        <v>315</v>
      </c>
      <c r="D242" s="51">
        <v>43496</v>
      </c>
      <c r="E242" s="45" t="s">
        <v>28</v>
      </c>
      <c r="F242" s="55">
        <v>4</v>
      </c>
      <c r="G242" s="47">
        <f t="shared" si="13"/>
        <v>53</v>
      </c>
      <c r="H242" s="48"/>
      <c r="I242" s="49"/>
      <c r="J242" s="48"/>
      <c r="K242" s="50">
        <f t="shared" si="14"/>
      </c>
      <c r="L242" s="48"/>
      <c r="M242" s="48"/>
    </row>
    <row r="243" spans="1:13" ht="14.25" hidden="1">
      <c r="A243" s="36"/>
      <c r="B243" s="54" t="s">
        <v>316</v>
      </c>
      <c r="C243" s="54" t="s">
        <v>317</v>
      </c>
      <c r="D243" s="51">
        <v>43496</v>
      </c>
      <c r="E243" s="45" t="s">
        <v>31</v>
      </c>
      <c r="F243" s="65"/>
      <c r="G243" s="47">
        <f t="shared" si="13"/>
        <v>53</v>
      </c>
      <c r="H243" s="48"/>
      <c r="I243" s="49"/>
      <c r="J243" s="48"/>
      <c r="K243" s="50">
        <f t="shared" si="14"/>
      </c>
      <c r="L243" s="48"/>
      <c r="M243" s="49"/>
    </row>
    <row r="244" spans="1:13" ht="14.25" hidden="1">
      <c r="A244" s="36"/>
      <c r="B244" s="54" t="s">
        <v>318</v>
      </c>
      <c r="C244" s="54" t="s">
        <v>319</v>
      </c>
      <c r="D244" s="51">
        <v>43496</v>
      </c>
      <c r="E244" s="45" t="s">
        <v>129</v>
      </c>
      <c r="F244" s="65"/>
      <c r="G244" s="47">
        <f t="shared" si="13"/>
        <v>53</v>
      </c>
      <c r="H244" s="48"/>
      <c r="I244" s="49"/>
      <c r="J244" s="48"/>
      <c r="K244" s="50">
        <f t="shared" si="14"/>
      </c>
      <c r="L244" s="48"/>
      <c r="M244" s="49"/>
    </row>
    <row r="245" spans="1:13" ht="14.25" hidden="1">
      <c r="A245" s="36"/>
      <c r="B245" s="54" t="s">
        <v>320</v>
      </c>
      <c r="C245" s="54" t="s">
        <v>321</v>
      </c>
      <c r="D245" s="44">
        <v>43489</v>
      </c>
      <c r="E245" s="52" t="s">
        <v>25</v>
      </c>
      <c r="F245" s="53">
        <v>54</v>
      </c>
      <c r="G245" s="47">
        <f t="shared" si="13"/>
        <v>54</v>
      </c>
      <c r="H245" s="48"/>
      <c r="I245" s="49"/>
      <c r="J245" s="48"/>
      <c r="K245" s="50">
        <f t="shared" si="14"/>
      </c>
      <c r="L245" s="48"/>
      <c r="M245" s="49"/>
    </row>
    <row r="246" spans="1:13" ht="14.25" hidden="1">
      <c r="A246" s="36"/>
      <c r="B246" s="52" t="s">
        <v>322</v>
      </c>
      <c r="C246" s="52" t="s">
        <v>323</v>
      </c>
      <c r="D246" s="51">
        <v>43489</v>
      </c>
      <c r="E246" s="52" t="s">
        <v>28</v>
      </c>
      <c r="F246" s="55">
        <v>1</v>
      </c>
      <c r="G246" s="47">
        <f t="shared" si="13"/>
        <v>54</v>
      </c>
      <c r="H246" s="48"/>
      <c r="I246" s="48"/>
      <c r="J246" s="48"/>
      <c r="K246" s="50">
        <f t="shared" si="14"/>
      </c>
      <c r="L246" s="48"/>
      <c r="M246" s="49"/>
    </row>
    <row r="247" spans="1:13" ht="14.25" hidden="1">
      <c r="A247" s="36"/>
      <c r="B247" s="54" t="s">
        <v>324</v>
      </c>
      <c r="C247" s="54" t="s">
        <v>325</v>
      </c>
      <c r="D247" s="44">
        <v>43489</v>
      </c>
      <c r="E247" s="52" t="s">
        <v>48</v>
      </c>
      <c r="F247" s="55">
        <v>12</v>
      </c>
      <c r="G247" s="47">
        <f t="shared" si="13"/>
        <v>54</v>
      </c>
      <c r="H247" s="48"/>
      <c r="I247" s="49"/>
      <c r="J247" s="48"/>
      <c r="K247" s="50">
        <f t="shared" si="14"/>
      </c>
      <c r="L247" s="48"/>
      <c r="M247" s="49"/>
    </row>
    <row r="248" spans="1:13" ht="14.25" hidden="1">
      <c r="A248" s="36"/>
      <c r="B248" s="54" t="s">
        <v>326</v>
      </c>
      <c r="C248" s="54" t="s">
        <v>327</v>
      </c>
      <c r="D248" s="44">
        <v>43489</v>
      </c>
      <c r="E248" s="52" t="s">
        <v>48</v>
      </c>
      <c r="F248" s="55">
        <v>7</v>
      </c>
      <c r="G248" s="47">
        <f t="shared" si="13"/>
        <v>54</v>
      </c>
      <c r="H248" s="48"/>
      <c r="I248" s="49"/>
      <c r="J248" s="48"/>
      <c r="K248" s="50">
        <f t="shared" si="14"/>
      </c>
      <c r="L248" s="48"/>
      <c r="M248" s="49"/>
    </row>
    <row r="249" spans="1:13" ht="14.25" hidden="1">
      <c r="A249" s="36"/>
      <c r="B249" s="54" t="s">
        <v>328</v>
      </c>
      <c r="C249" s="54" t="s">
        <v>329</v>
      </c>
      <c r="D249" s="44">
        <v>43489</v>
      </c>
      <c r="E249" s="52" t="s">
        <v>25</v>
      </c>
      <c r="F249" s="55">
        <v>32</v>
      </c>
      <c r="G249" s="47">
        <f t="shared" si="13"/>
        <v>54</v>
      </c>
      <c r="H249" s="48"/>
      <c r="I249" s="49"/>
      <c r="J249" s="48"/>
      <c r="K249" s="50">
        <f t="shared" si="14"/>
      </c>
      <c r="L249" s="48"/>
      <c r="M249" s="48"/>
    </row>
    <row r="250" spans="1:13" ht="14.25" hidden="1">
      <c r="A250" s="36"/>
      <c r="B250" s="54" t="s">
        <v>330</v>
      </c>
      <c r="C250" s="54" t="s">
        <v>331</v>
      </c>
      <c r="D250" s="44">
        <v>43489</v>
      </c>
      <c r="E250" s="52" t="s">
        <v>31</v>
      </c>
      <c r="F250" s="65"/>
      <c r="G250" s="47">
        <f t="shared" si="13"/>
        <v>54</v>
      </c>
      <c r="H250" s="48"/>
      <c r="I250" s="49"/>
      <c r="J250" s="48"/>
      <c r="K250" s="50">
        <f t="shared" si="14"/>
      </c>
      <c r="L250" s="48"/>
      <c r="M250" s="48"/>
    </row>
    <row r="251" spans="1:13" ht="14.25" hidden="1">
      <c r="A251" s="36"/>
      <c r="B251" s="52" t="s">
        <v>332</v>
      </c>
      <c r="C251" s="52" t="s">
        <v>333</v>
      </c>
      <c r="D251" s="51">
        <v>43482</v>
      </c>
      <c r="E251" s="52" t="s">
        <v>20</v>
      </c>
      <c r="F251" s="53">
        <v>73</v>
      </c>
      <c r="G251" s="47">
        <f t="shared" si="13"/>
        <v>55</v>
      </c>
      <c r="H251" s="48"/>
      <c r="I251" s="48"/>
      <c r="J251" s="48"/>
      <c r="K251" s="50">
        <f t="shared" si="14"/>
      </c>
      <c r="L251" s="48"/>
      <c r="M251" s="48"/>
    </row>
    <row r="252" spans="1:13" ht="14.25" hidden="1">
      <c r="A252" s="36"/>
      <c r="B252" s="52" t="s">
        <v>334</v>
      </c>
      <c r="C252" s="52" t="s">
        <v>335</v>
      </c>
      <c r="D252" s="51">
        <v>43482</v>
      </c>
      <c r="E252" s="52" t="s">
        <v>28</v>
      </c>
      <c r="F252" s="55">
        <v>1</v>
      </c>
      <c r="G252" s="47">
        <f t="shared" si="13"/>
        <v>55</v>
      </c>
      <c r="H252" s="48"/>
      <c r="I252" s="48"/>
      <c r="J252" s="48"/>
      <c r="K252" s="50">
        <f t="shared" si="14"/>
      </c>
      <c r="L252" s="48"/>
      <c r="M252" s="49"/>
    </row>
    <row r="253" spans="1:13" ht="14.25" hidden="1">
      <c r="A253" s="36"/>
      <c r="B253" s="52" t="s">
        <v>336</v>
      </c>
      <c r="C253" s="52" t="s">
        <v>337</v>
      </c>
      <c r="D253" s="51">
        <v>43482</v>
      </c>
      <c r="E253" s="52" t="s">
        <v>65</v>
      </c>
      <c r="F253" s="65"/>
      <c r="G253" s="47">
        <f t="shared" si="13"/>
        <v>55</v>
      </c>
      <c r="H253" s="48"/>
      <c r="I253" s="48"/>
      <c r="J253" s="48"/>
      <c r="K253" s="50">
        <f t="shared" si="14"/>
      </c>
      <c r="L253" s="48"/>
      <c r="M253" s="49"/>
    </row>
    <row r="254" spans="1:13" ht="14.25" hidden="1">
      <c r="A254" s="36"/>
      <c r="B254" s="52" t="s">
        <v>338</v>
      </c>
      <c r="C254" s="52" t="s">
        <v>339</v>
      </c>
      <c r="D254" s="51">
        <v>43482</v>
      </c>
      <c r="E254" s="52" t="s">
        <v>129</v>
      </c>
      <c r="F254" s="65"/>
      <c r="G254" s="47">
        <f t="shared" si="13"/>
        <v>55</v>
      </c>
      <c r="H254" s="66"/>
      <c r="I254" s="66"/>
      <c r="J254" s="66"/>
      <c r="K254" s="50">
        <f t="shared" si="14"/>
      </c>
      <c r="L254" s="48"/>
      <c r="M254" s="48"/>
    </row>
    <row r="255" spans="1:13" ht="14.25" hidden="1">
      <c r="A255" s="36"/>
      <c r="B255" s="54" t="s">
        <v>340</v>
      </c>
      <c r="C255" s="54" t="s">
        <v>341</v>
      </c>
      <c r="D255" s="44">
        <v>43475</v>
      </c>
      <c r="E255" s="45" t="s">
        <v>14</v>
      </c>
      <c r="F255" s="53">
        <v>49</v>
      </c>
      <c r="G255" s="47">
        <f t="shared" si="13"/>
        <v>56</v>
      </c>
      <c r="H255" s="48"/>
      <c r="I255" s="49"/>
      <c r="J255" s="48"/>
      <c r="K255" s="50">
        <f t="shared" si="14"/>
      </c>
      <c r="L255" s="48"/>
      <c r="M255" s="49"/>
    </row>
    <row r="256" spans="1:13" ht="14.25" hidden="1">
      <c r="A256" s="36"/>
      <c r="B256" s="54" t="s">
        <v>342</v>
      </c>
      <c r="C256" s="54" t="s">
        <v>343</v>
      </c>
      <c r="D256" s="44">
        <v>43475</v>
      </c>
      <c r="E256" s="45" t="s">
        <v>20</v>
      </c>
      <c r="F256" s="53">
        <v>67</v>
      </c>
      <c r="G256" s="47">
        <f t="shared" si="13"/>
        <v>56</v>
      </c>
      <c r="H256" s="48"/>
      <c r="I256" s="49"/>
      <c r="J256" s="48"/>
      <c r="K256" s="50">
        <f t="shared" si="14"/>
      </c>
      <c r="L256" s="48"/>
      <c r="M256" s="48"/>
    </row>
    <row r="257" spans="1:13" ht="14.25" hidden="1">
      <c r="A257" s="36"/>
      <c r="B257" s="54" t="s">
        <v>344</v>
      </c>
      <c r="C257" s="54" t="s">
        <v>345</v>
      </c>
      <c r="D257" s="44">
        <v>43475</v>
      </c>
      <c r="E257" s="45" t="s">
        <v>31</v>
      </c>
      <c r="F257" s="65"/>
      <c r="G257" s="47">
        <f t="shared" si="13"/>
        <v>56</v>
      </c>
      <c r="H257" s="48"/>
      <c r="I257" s="49"/>
      <c r="J257" s="48"/>
      <c r="K257" s="50">
        <f t="shared" si="14"/>
      </c>
      <c r="L257" s="48"/>
      <c r="M257" s="48"/>
    </row>
    <row r="258" spans="1:13" ht="14.25" hidden="1">
      <c r="A258" s="36"/>
      <c r="B258" s="54" t="s">
        <v>346</v>
      </c>
      <c r="C258" s="54" t="s">
        <v>347</v>
      </c>
      <c r="D258" s="44">
        <v>43475</v>
      </c>
      <c r="E258" s="45" t="s">
        <v>14</v>
      </c>
      <c r="F258" s="53">
        <v>37</v>
      </c>
      <c r="G258" s="47">
        <f t="shared" si="13"/>
        <v>56</v>
      </c>
      <c r="H258" s="48"/>
      <c r="I258" s="49"/>
      <c r="J258" s="48"/>
      <c r="K258" s="50">
        <f t="shared" si="14"/>
      </c>
      <c r="L258" s="48"/>
      <c r="M258" s="49"/>
    </row>
    <row r="259" spans="1:13" ht="14.25" hidden="1">
      <c r="A259" s="36"/>
      <c r="B259" s="54" t="s">
        <v>348</v>
      </c>
      <c r="C259" s="54" t="s">
        <v>349</v>
      </c>
      <c r="D259" s="44">
        <v>43475</v>
      </c>
      <c r="E259" s="45" t="s">
        <v>31</v>
      </c>
      <c r="F259" s="65"/>
      <c r="G259" s="47">
        <f t="shared" si="13"/>
        <v>56</v>
      </c>
      <c r="H259" s="48"/>
      <c r="I259" s="49"/>
      <c r="J259" s="48"/>
      <c r="K259" s="50">
        <f t="shared" si="14"/>
      </c>
      <c r="L259" s="48"/>
      <c r="M259" s="49"/>
    </row>
    <row r="260" spans="1:13" ht="14.25" hidden="1">
      <c r="A260" s="36"/>
      <c r="B260" s="52" t="s">
        <v>350</v>
      </c>
      <c r="C260" s="52" t="s">
        <v>351</v>
      </c>
      <c r="D260" s="51">
        <v>43468</v>
      </c>
      <c r="E260" s="52" t="s">
        <v>28</v>
      </c>
      <c r="F260" s="55">
        <v>2</v>
      </c>
      <c r="G260" s="47">
        <f t="shared" si="13"/>
        <v>57</v>
      </c>
      <c r="H260" s="48"/>
      <c r="I260" s="48"/>
      <c r="J260" s="48"/>
      <c r="K260" s="50">
        <f t="shared" si="14"/>
      </c>
      <c r="L260" s="48"/>
      <c r="M260" s="48"/>
    </row>
    <row r="261" spans="1:13" ht="14.25" hidden="1">
      <c r="A261" s="36"/>
      <c r="B261" s="54" t="s">
        <v>352</v>
      </c>
      <c r="C261" s="54" t="s">
        <v>353</v>
      </c>
      <c r="D261" s="51">
        <v>43468</v>
      </c>
      <c r="E261" s="52" t="s">
        <v>65</v>
      </c>
      <c r="F261" s="65"/>
      <c r="G261" s="47">
        <f t="shared" si="13"/>
        <v>57</v>
      </c>
      <c r="H261" s="48"/>
      <c r="I261" s="48"/>
      <c r="J261" s="48"/>
      <c r="K261" s="50">
        <f t="shared" si="14"/>
      </c>
      <c r="L261" s="48"/>
      <c r="M261" s="49"/>
    </row>
    <row r="262" spans="1:13" ht="14.25" hidden="1">
      <c r="A262" s="36"/>
      <c r="B262" s="54" t="s">
        <v>354</v>
      </c>
      <c r="C262" s="54" t="s">
        <v>355</v>
      </c>
      <c r="D262" s="51">
        <v>43468</v>
      </c>
      <c r="E262" s="52" t="s">
        <v>14</v>
      </c>
      <c r="F262" s="53">
        <v>41</v>
      </c>
      <c r="G262" s="47">
        <f t="shared" si="13"/>
        <v>57</v>
      </c>
      <c r="H262" s="48"/>
      <c r="I262" s="48"/>
      <c r="J262" s="48"/>
      <c r="K262" s="50">
        <f t="shared" si="14"/>
      </c>
      <c r="L262" s="48"/>
      <c r="M262" s="49"/>
    </row>
    <row r="263" spans="1:13" ht="14.25" hidden="1">
      <c r="A263" s="36"/>
      <c r="B263" s="54" t="s">
        <v>356</v>
      </c>
      <c r="C263" s="54" t="s">
        <v>356</v>
      </c>
      <c r="D263" s="51">
        <v>43468</v>
      </c>
      <c r="E263" s="52" t="s">
        <v>20</v>
      </c>
      <c r="F263" s="53">
        <v>36</v>
      </c>
      <c r="G263" s="47">
        <f t="shared" si="13"/>
        <v>57</v>
      </c>
      <c r="H263" s="48"/>
      <c r="I263" s="48"/>
      <c r="J263" s="48"/>
      <c r="K263" s="50">
        <f t="shared" si="14"/>
      </c>
      <c r="L263" s="48"/>
      <c r="M263" s="48"/>
    </row>
    <row r="264" spans="1:13" ht="14.25" hidden="1">
      <c r="A264" s="36"/>
      <c r="B264" s="54" t="s">
        <v>357</v>
      </c>
      <c r="C264" s="54" t="s">
        <v>358</v>
      </c>
      <c r="D264" s="51">
        <v>43468</v>
      </c>
      <c r="E264" s="52" t="s">
        <v>48</v>
      </c>
      <c r="F264" s="55">
        <v>3</v>
      </c>
      <c r="G264" s="47">
        <f t="shared" si="13"/>
        <v>57</v>
      </c>
      <c r="H264" s="48"/>
      <c r="I264" s="48"/>
      <c r="J264" s="48"/>
      <c r="K264" s="50">
        <f t="shared" si="14"/>
      </c>
      <c r="L264" s="48"/>
      <c r="M264" s="49"/>
    </row>
    <row r="265" spans="1:13" ht="14.25" hidden="1">
      <c r="A265" s="36"/>
      <c r="B265" s="52" t="s">
        <v>359</v>
      </c>
      <c r="C265" s="52" t="s">
        <v>359</v>
      </c>
      <c r="D265" s="51">
        <v>43461</v>
      </c>
      <c r="E265" s="52" t="s">
        <v>129</v>
      </c>
      <c r="F265" s="65"/>
      <c r="G265" s="47">
        <f aca="true" t="shared" si="15" ref="G265:G328">ROUNDUP(DATEDIF(D265,$B$723,"d")/7,0)</f>
        <v>58</v>
      </c>
      <c r="H265" s="48"/>
      <c r="I265" s="49"/>
      <c r="J265" s="48"/>
      <c r="K265" s="50">
        <f t="shared" si="14"/>
      </c>
      <c r="L265" s="48"/>
      <c r="M265" s="49"/>
    </row>
    <row r="266" spans="1:13" ht="14.25" hidden="1">
      <c r="A266" s="36"/>
      <c r="B266" s="52" t="s">
        <v>360</v>
      </c>
      <c r="C266" s="52" t="s">
        <v>361</v>
      </c>
      <c r="D266" s="51">
        <v>43461</v>
      </c>
      <c r="E266" s="52" t="s">
        <v>25</v>
      </c>
      <c r="F266" s="53">
        <v>55</v>
      </c>
      <c r="G266" s="47">
        <f t="shared" si="15"/>
        <v>58</v>
      </c>
      <c r="H266" s="48"/>
      <c r="I266" s="49"/>
      <c r="J266" s="48"/>
      <c r="K266" s="50">
        <f t="shared" si="14"/>
      </c>
      <c r="L266" s="48"/>
      <c r="M266" s="49"/>
    </row>
    <row r="267" spans="1:13" ht="14.25" hidden="1">
      <c r="A267" s="36"/>
      <c r="B267" s="52" t="s">
        <v>362</v>
      </c>
      <c r="C267" s="52" t="s">
        <v>363</v>
      </c>
      <c r="D267" s="51">
        <v>43461</v>
      </c>
      <c r="E267" s="52" t="s">
        <v>14</v>
      </c>
      <c r="F267" s="53">
        <v>43</v>
      </c>
      <c r="G267" s="47">
        <f t="shared" si="15"/>
        <v>58</v>
      </c>
      <c r="H267" s="48"/>
      <c r="I267" s="49"/>
      <c r="J267" s="48"/>
      <c r="K267" s="50">
        <f t="shared" si="14"/>
      </c>
      <c r="L267" s="48"/>
      <c r="M267" s="49"/>
    </row>
    <row r="268" spans="1:13" ht="14.25" hidden="1">
      <c r="A268" s="36"/>
      <c r="B268" s="52" t="s">
        <v>364</v>
      </c>
      <c r="C268" s="52" t="s">
        <v>365</v>
      </c>
      <c r="D268" s="51">
        <v>43461</v>
      </c>
      <c r="E268" s="52" t="s">
        <v>65</v>
      </c>
      <c r="F268" s="65"/>
      <c r="G268" s="47">
        <f t="shared" si="15"/>
        <v>58</v>
      </c>
      <c r="H268" s="48"/>
      <c r="I268" s="49"/>
      <c r="J268" s="48"/>
      <c r="K268" s="50">
        <f t="shared" si="14"/>
      </c>
      <c r="L268" s="48"/>
      <c r="M268" s="49"/>
    </row>
    <row r="269" spans="1:13" ht="14.25" hidden="1">
      <c r="A269" s="36"/>
      <c r="B269" s="52" t="s">
        <v>366</v>
      </c>
      <c r="C269" s="52" t="s">
        <v>367</v>
      </c>
      <c r="D269" s="51">
        <v>43461</v>
      </c>
      <c r="E269" s="52" t="s">
        <v>48</v>
      </c>
      <c r="F269" s="55">
        <v>11</v>
      </c>
      <c r="G269" s="47">
        <f t="shared" si="15"/>
        <v>58</v>
      </c>
      <c r="H269" s="48"/>
      <c r="I269" s="49"/>
      <c r="J269" s="48"/>
      <c r="K269" s="50">
        <f t="shared" si="14"/>
      </c>
      <c r="L269" s="48"/>
      <c r="M269" s="49"/>
    </row>
    <row r="270" spans="1:13" ht="14.25" hidden="1">
      <c r="A270" s="36"/>
      <c r="B270" s="52" t="s">
        <v>368</v>
      </c>
      <c r="C270" s="52" t="s">
        <v>369</v>
      </c>
      <c r="D270" s="51">
        <v>43454</v>
      </c>
      <c r="E270" s="52" t="s">
        <v>20</v>
      </c>
      <c r="F270" s="53">
        <v>64</v>
      </c>
      <c r="G270" s="47">
        <f t="shared" si="15"/>
        <v>59</v>
      </c>
      <c r="H270" s="48"/>
      <c r="I270" s="48"/>
      <c r="J270" s="48"/>
      <c r="K270" s="50">
        <f t="shared" si="14"/>
      </c>
      <c r="L270" s="48"/>
      <c r="M270" s="48"/>
    </row>
    <row r="271" spans="1:13" ht="14.25" hidden="1">
      <c r="A271" s="36"/>
      <c r="B271" s="54" t="s">
        <v>370</v>
      </c>
      <c r="C271" s="54" t="s">
        <v>371</v>
      </c>
      <c r="D271" s="51">
        <v>43454</v>
      </c>
      <c r="E271" s="52" t="s">
        <v>25</v>
      </c>
      <c r="F271" s="53">
        <v>53</v>
      </c>
      <c r="G271" s="47">
        <f t="shared" si="15"/>
        <v>59</v>
      </c>
      <c r="H271" s="48"/>
      <c r="I271" s="49"/>
      <c r="J271" s="48"/>
      <c r="K271" s="50">
        <f t="shared" si="14"/>
      </c>
      <c r="L271" s="48"/>
      <c r="M271" s="49"/>
    </row>
    <row r="272" spans="1:13" ht="14.25" hidden="1">
      <c r="A272" s="36"/>
      <c r="B272" s="54" t="s">
        <v>372</v>
      </c>
      <c r="C272" s="54" t="s">
        <v>373</v>
      </c>
      <c r="D272" s="51">
        <v>43454</v>
      </c>
      <c r="E272" s="52" t="s">
        <v>65</v>
      </c>
      <c r="F272" s="65"/>
      <c r="G272" s="47">
        <f t="shared" si="15"/>
        <v>59</v>
      </c>
      <c r="H272" s="48"/>
      <c r="I272" s="49"/>
      <c r="J272" s="48"/>
      <c r="K272" s="50">
        <f t="shared" si="14"/>
      </c>
      <c r="L272" s="48"/>
      <c r="M272" s="49"/>
    </row>
    <row r="273" spans="1:13" ht="14.25" hidden="1">
      <c r="A273" s="36"/>
      <c r="B273" s="52" t="s">
        <v>374</v>
      </c>
      <c r="C273" s="52" t="s">
        <v>375</v>
      </c>
      <c r="D273" s="51">
        <v>43454</v>
      </c>
      <c r="E273" s="52" t="s">
        <v>28</v>
      </c>
      <c r="F273" s="55">
        <v>1</v>
      </c>
      <c r="G273" s="47">
        <f t="shared" si="15"/>
        <v>59</v>
      </c>
      <c r="H273" s="48"/>
      <c r="I273" s="48"/>
      <c r="J273" s="48"/>
      <c r="K273" s="50">
        <f t="shared" si="14"/>
      </c>
      <c r="L273" s="66"/>
      <c r="M273" s="66"/>
    </row>
    <row r="274" spans="1:13" ht="14.25" hidden="1">
      <c r="A274" s="36"/>
      <c r="B274" s="54" t="s">
        <v>376</v>
      </c>
      <c r="C274" s="54" t="s">
        <v>377</v>
      </c>
      <c r="D274" s="51">
        <v>43454</v>
      </c>
      <c r="E274" s="52" t="s">
        <v>31</v>
      </c>
      <c r="F274" s="65"/>
      <c r="G274" s="47">
        <f t="shared" si="15"/>
        <v>59</v>
      </c>
      <c r="H274" s="48"/>
      <c r="I274" s="48"/>
      <c r="J274" s="48"/>
      <c r="K274" s="50">
        <f t="shared" si="14"/>
      </c>
      <c r="L274" s="48"/>
      <c r="M274" s="49"/>
    </row>
    <row r="275" spans="1:13" ht="14.25" hidden="1">
      <c r="A275" s="36"/>
      <c r="B275" s="54" t="s">
        <v>378</v>
      </c>
      <c r="C275" s="54" t="s">
        <v>378</v>
      </c>
      <c r="D275" s="51">
        <v>43454</v>
      </c>
      <c r="E275" s="52" t="s">
        <v>31</v>
      </c>
      <c r="F275" s="65"/>
      <c r="G275" s="47">
        <f t="shared" si="15"/>
        <v>59</v>
      </c>
      <c r="H275" s="48"/>
      <c r="I275" s="48"/>
      <c r="J275" s="48"/>
      <c r="K275" s="50">
        <f t="shared" si="14"/>
      </c>
      <c r="L275" s="48"/>
      <c r="M275" s="49"/>
    </row>
    <row r="276" spans="1:13" ht="14.25" hidden="1">
      <c r="A276" s="36"/>
      <c r="B276" s="54" t="s">
        <v>379</v>
      </c>
      <c r="C276" s="54" t="s">
        <v>380</v>
      </c>
      <c r="D276" s="51">
        <v>43447</v>
      </c>
      <c r="E276" s="52" t="s">
        <v>14</v>
      </c>
      <c r="F276" s="53">
        <v>46</v>
      </c>
      <c r="G276" s="47">
        <f t="shared" si="15"/>
        <v>60</v>
      </c>
      <c r="H276" s="48"/>
      <c r="I276" s="49"/>
      <c r="J276" s="48"/>
      <c r="K276" s="50">
        <f t="shared" si="14"/>
      </c>
      <c r="L276" s="48"/>
      <c r="M276" s="48"/>
    </row>
    <row r="277" spans="1:13" ht="14.25" hidden="1">
      <c r="A277" s="36"/>
      <c r="B277" s="54" t="s">
        <v>381</v>
      </c>
      <c r="C277" s="54" t="s">
        <v>381</v>
      </c>
      <c r="D277" s="51">
        <v>43447</v>
      </c>
      <c r="E277" s="52" t="s">
        <v>14</v>
      </c>
      <c r="F277" s="53">
        <v>59</v>
      </c>
      <c r="G277" s="47">
        <f t="shared" si="15"/>
        <v>60</v>
      </c>
      <c r="H277" s="48"/>
      <c r="I277" s="49"/>
      <c r="J277" s="48"/>
      <c r="K277" s="50">
        <f t="shared" si="14"/>
      </c>
      <c r="L277" s="48"/>
      <c r="M277" s="48"/>
    </row>
    <row r="278" spans="1:13" ht="14.25" hidden="1">
      <c r="A278" s="36"/>
      <c r="B278" s="54" t="s">
        <v>382</v>
      </c>
      <c r="C278" s="54" t="s">
        <v>383</v>
      </c>
      <c r="D278" s="51">
        <v>43447</v>
      </c>
      <c r="E278" s="52" t="s">
        <v>17</v>
      </c>
      <c r="F278" s="53">
        <v>48</v>
      </c>
      <c r="G278" s="47">
        <f t="shared" si="15"/>
        <v>60</v>
      </c>
      <c r="H278" s="48"/>
      <c r="I278" s="49"/>
      <c r="J278" s="48"/>
      <c r="K278" s="50">
        <f t="shared" si="14"/>
      </c>
      <c r="L278" s="48"/>
      <c r="M278" s="49"/>
    </row>
    <row r="279" spans="1:13" ht="14.25" hidden="1">
      <c r="A279" s="36"/>
      <c r="B279" s="54" t="s">
        <v>384</v>
      </c>
      <c r="C279" s="54" t="s">
        <v>385</v>
      </c>
      <c r="D279" s="51">
        <v>43447</v>
      </c>
      <c r="E279" s="52" t="s">
        <v>48</v>
      </c>
      <c r="F279" s="55">
        <v>1</v>
      </c>
      <c r="G279" s="47">
        <f t="shared" si="15"/>
        <v>60</v>
      </c>
      <c r="H279" s="48"/>
      <c r="I279" s="49"/>
      <c r="J279" s="48"/>
      <c r="K279" s="50">
        <f t="shared" si="14"/>
      </c>
      <c r="L279" s="48"/>
      <c r="M279" s="49"/>
    </row>
    <row r="280" spans="1:13" ht="14.25" hidden="1">
      <c r="A280" s="36"/>
      <c r="B280" s="52" t="s">
        <v>386</v>
      </c>
      <c r="C280" s="52" t="s">
        <v>386</v>
      </c>
      <c r="D280" s="51">
        <v>43440</v>
      </c>
      <c r="E280" s="52" t="s">
        <v>14</v>
      </c>
      <c r="F280" s="53">
        <v>63</v>
      </c>
      <c r="G280" s="47">
        <f t="shared" si="15"/>
        <v>61</v>
      </c>
      <c r="H280" s="48"/>
      <c r="I280" s="48"/>
      <c r="J280" s="48"/>
      <c r="K280" s="50">
        <f t="shared" si="14"/>
      </c>
      <c r="L280" s="48"/>
      <c r="M280" s="48"/>
    </row>
    <row r="281" spans="1:13" ht="14.25" hidden="1">
      <c r="A281" s="36"/>
      <c r="B281" s="52" t="s">
        <v>387</v>
      </c>
      <c r="C281" s="52" t="s">
        <v>388</v>
      </c>
      <c r="D281" s="51">
        <v>43440</v>
      </c>
      <c r="E281" s="52" t="s">
        <v>25</v>
      </c>
      <c r="F281" s="53">
        <v>66</v>
      </c>
      <c r="G281" s="47">
        <f t="shared" si="15"/>
        <v>61</v>
      </c>
      <c r="H281" s="48"/>
      <c r="I281" s="48"/>
      <c r="J281" s="48"/>
      <c r="K281" s="50">
        <f t="shared" si="14"/>
      </c>
      <c r="L281" s="48"/>
      <c r="M281" s="48"/>
    </row>
    <row r="282" spans="1:13" ht="14.25" hidden="1">
      <c r="A282" s="36"/>
      <c r="B282" s="52" t="s">
        <v>389</v>
      </c>
      <c r="C282" s="52" t="s">
        <v>389</v>
      </c>
      <c r="D282" s="51">
        <v>43440</v>
      </c>
      <c r="E282" s="52" t="s">
        <v>17</v>
      </c>
      <c r="F282" s="53">
        <v>50</v>
      </c>
      <c r="G282" s="47">
        <f t="shared" si="15"/>
        <v>61</v>
      </c>
      <c r="H282" s="48"/>
      <c r="I282" s="48"/>
      <c r="J282" s="48"/>
      <c r="K282" s="50">
        <f t="shared" si="14"/>
      </c>
      <c r="L282" s="48"/>
      <c r="M282" s="48"/>
    </row>
    <row r="283" spans="1:13" ht="14.25" hidden="1">
      <c r="A283" s="36"/>
      <c r="B283" s="52" t="s">
        <v>390</v>
      </c>
      <c r="C283" s="52" t="s">
        <v>391</v>
      </c>
      <c r="D283" s="51">
        <v>43440</v>
      </c>
      <c r="E283" s="52" t="s">
        <v>48</v>
      </c>
      <c r="F283" s="55">
        <v>14</v>
      </c>
      <c r="G283" s="47">
        <f t="shared" si="15"/>
        <v>61</v>
      </c>
      <c r="H283" s="48"/>
      <c r="I283" s="48"/>
      <c r="J283" s="48"/>
      <c r="K283" s="50">
        <f t="shared" si="14"/>
      </c>
      <c r="L283" s="48"/>
      <c r="M283" s="48"/>
    </row>
    <row r="284" spans="1:13" ht="14.25" hidden="1">
      <c r="A284" s="36"/>
      <c r="B284" s="52" t="s">
        <v>392</v>
      </c>
      <c r="C284" s="52" t="s">
        <v>393</v>
      </c>
      <c r="D284" s="51">
        <v>43433</v>
      </c>
      <c r="E284" s="52" t="s">
        <v>48</v>
      </c>
      <c r="F284" s="55">
        <v>1</v>
      </c>
      <c r="G284" s="47">
        <f t="shared" si="15"/>
        <v>62</v>
      </c>
      <c r="H284" s="48"/>
      <c r="I284" s="48"/>
      <c r="J284" s="48"/>
      <c r="K284" s="50">
        <f t="shared" si="14"/>
      </c>
      <c r="L284" s="48"/>
      <c r="M284" s="48"/>
    </row>
    <row r="285" spans="1:13" ht="14.25" hidden="1">
      <c r="A285" s="36"/>
      <c r="B285" s="52" t="s">
        <v>394</v>
      </c>
      <c r="C285" s="52" t="s">
        <v>394</v>
      </c>
      <c r="D285" s="51">
        <v>43433</v>
      </c>
      <c r="E285" s="52" t="s">
        <v>31</v>
      </c>
      <c r="F285" s="65"/>
      <c r="G285" s="47">
        <f t="shared" si="15"/>
        <v>62</v>
      </c>
      <c r="H285" s="48"/>
      <c r="I285" s="48"/>
      <c r="J285" s="48"/>
      <c r="K285" s="50">
        <f t="shared" si="14"/>
      </c>
      <c r="L285" s="48"/>
      <c r="M285" s="48"/>
    </row>
    <row r="286" spans="1:13" ht="14.25" hidden="1">
      <c r="A286" s="36"/>
      <c r="B286" s="52" t="s">
        <v>395</v>
      </c>
      <c r="C286" s="52" t="s">
        <v>396</v>
      </c>
      <c r="D286" s="51">
        <v>43433</v>
      </c>
      <c r="E286" s="52" t="s">
        <v>31</v>
      </c>
      <c r="F286" s="65"/>
      <c r="G286" s="47">
        <f t="shared" si="15"/>
        <v>62</v>
      </c>
      <c r="H286" s="48"/>
      <c r="I286" s="48"/>
      <c r="J286" s="48"/>
      <c r="K286" s="50">
        <f t="shared" si="14"/>
      </c>
      <c r="L286" s="48"/>
      <c r="M286" s="48"/>
    </row>
    <row r="287" spans="1:13" ht="14.25" hidden="1">
      <c r="A287" s="36"/>
      <c r="B287" s="52" t="s">
        <v>397</v>
      </c>
      <c r="C287" s="52" t="s">
        <v>398</v>
      </c>
      <c r="D287" s="51">
        <v>43433</v>
      </c>
      <c r="E287" s="52" t="s">
        <v>261</v>
      </c>
      <c r="F287" s="55">
        <v>1</v>
      </c>
      <c r="G287" s="47">
        <f t="shared" si="15"/>
        <v>62</v>
      </c>
      <c r="H287" s="48"/>
      <c r="I287" s="48"/>
      <c r="J287" s="48"/>
      <c r="K287" s="50">
        <f t="shared" si="14"/>
      </c>
      <c r="L287" s="48"/>
      <c r="M287" s="48"/>
    </row>
    <row r="288" spans="1:13" ht="14.25" hidden="1">
      <c r="A288" s="36"/>
      <c r="B288" s="52" t="s">
        <v>399</v>
      </c>
      <c r="C288" s="52" t="s">
        <v>400</v>
      </c>
      <c r="D288" s="51">
        <v>43433</v>
      </c>
      <c r="E288" s="52" t="s">
        <v>401</v>
      </c>
      <c r="F288" s="65"/>
      <c r="G288" s="47">
        <f t="shared" si="15"/>
        <v>62</v>
      </c>
      <c r="H288" s="48"/>
      <c r="I288" s="48"/>
      <c r="J288" s="48"/>
      <c r="K288" s="50">
        <f t="shared" si="14"/>
      </c>
      <c r="L288" s="48"/>
      <c r="M288" s="48"/>
    </row>
    <row r="289" spans="1:13" ht="14.25" hidden="1">
      <c r="A289" s="36"/>
      <c r="B289" s="52" t="s">
        <v>402</v>
      </c>
      <c r="C289" s="52" t="s">
        <v>403</v>
      </c>
      <c r="D289" s="51">
        <v>43433</v>
      </c>
      <c r="E289" s="52" t="s">
        <v>129</v>
      </c>
      <c r="F289" s="65"/>
      <c r="G289" s="47">
        <f t="shared" si="15"/>
        <v>62</v>
      </c>
      <c r="H289" s="48"/>
      <c r="I289" s="48"/>
      <c r="J289" s="48"/>
      <c r="K289" s="50">
        <f t="shared" si="14"/>
      </c>
      <c r="L289" s="48"/>
      <c r="M289" s="48"/>
    </row>
    <row r="290" spans="1:13" ht="14.25" hidden="1">
      <c r="A290" s="36"/>
      <c r="B290" s="54" t="s">
        <v>404</v>
      </c>
      <c r="C290" s="54" t="s">
        <v>405</v>
      </c>
      <c r="D290" s="51">
        <v>43426</v>
      </c>
      <c r="E290" s="45" t="s">
        <v>20</v>
      </c>
      <c r="F290" s="53">
        <v>82</v>
      </c>
      <c r="G290" s="47">
        <f t="shared" si="15"/>
        <v>63</v>
      </c>
      <c r="H290" s="48"/>
      <c r="I290" s="49"/>
      <c r="J290" s="48"/>
      <c r="K290" s="50">
        <f t="shared" si="14"/>
      </c>
      <c r="L290" s="48"/>
      <c r="M290" s="49"/>
    </row>
    <row r="291" spans="1:13" ht="14.25" hidden="1">
      <c r="A291" s="36"/>
      <c r="B291" s="54" t="s">
        <v>406</v>
      </c>
      <c r="C291" s="54" t="s">
        <v>407</v>
      </c>
      <c r="D291" s="51">
        <v>43426</v>
      </c>
      <c r="E291" s="45" t="s">
        <v>20</v>
      </c>
      <c r="F291" s="53">
        <v>38</v>
      </c>
      <c r="G291" s="47">
        <f t="shared" si="15"/>
        <v>63</v>
      </c>
      <c r="H291" s="48"/>
      <c r="I291" s="49"/>
      <c r="J291" s="48"/>
      <c r="K291" s="50">
        <f t="shared" si="14"/>
      </c>
      <c r="L291" s="48"/>
      <c r="M291" s="48"/>
    </row>
    <row r="292" spans="1:13" ht="14.25" hidden="1">
      <c r="A292" s="36"/>
      <c r="B292" s="54" t="s">
        <v>408</v>
      </c>
      <c r="C292" s="54" t="s">
        <v>408</v>
      </c>
      <c r="D292" s="51">
        <v>43426</v>
      </c>
      <c r="E292" s="45" t="s">
        <v>409</v>
      </c>
      <c r="F292" s="55">
        <v>10</v>
      </c>
      <c r="G292" s="47">
        <f t="shared" si="15"/>
        <v>63</v>
      </c>
      <c r="H292" s="48"/>
      <c r="I292" s="49"/>
      <c r="J292" s="48"/>
      <c r="K292" s="50">
        <f aca="true" t="shared" si="16" ref="K292:K355">IF(J292&lt;&gt;0,-(J292-H292)/J292,"")</f>
      </c>
      <c r="L292" s="48"/>
      <c r="M292" s="49"/>
    </row>
    <row r="293" spans="1:13" ht="14.25" hidden="1">
      <c r="A293" s="36"/>
      <c r="B293" s="52" t="s">
        <v>410</v>
      </c>
      <c r="C293" s="52" t="s">
        <v>410</v>
      </c>
      <c r="D293" s="51">
        <v>43419</v>
      </c>
      <c r="E293" s="52" t="s">
        <v>65</v>
      </c>
      <c r="F293" s="65"/>
      <c r="G293" s="47">
        <f t="shared" si="15"/>
        <v>64</v>
      </c>
      <c r="H293" s="48"/>
      <c r="I293" s="48"/>
      <c r="J293" s="48"/>
      <c r="K293" s="50">
        <f t="shared" si="16"/>
      </c>
      <c r="L293" s="48"/>
      <c r="M293" s="48"/>
    </row>
    <row r="294" spans="1:13" ht="14.25" hidden="1">
      <c r="A294" s="36"/>
      <c r="B294" s="54" t="s">
        <v>411</v>
      </c>
      <c r="C294" s="54" t="s">
        <v>412</v>
      </c>
      <c r="D294" s="51">
        <v>43419</v>
      </c>
      <c r="E294" s="52" t="s">
        <v>14</v>
      </c>
      <c r="F294" s="53">
        <v>74</v>
      </c>
      <c r="G294" s="47">
        <f t="shared" si="15"/>
        <v>64</v>
      </c>
      <c r="H294" s="48"/>
      <c r="I294" s="49"/>
      <c r="J294" s="48"/>
      <c r="K294" s="50">
        <f t="shared" si="16"/>
      </c>
      <c r="L294" s="48"/>
      <c r="M294" s="48"/>
    </row>
    <row r="295" spans="1:13" ht="14.25" hidden="1">
      <c r="A295" s="36"/>
      <c r="B295" s="54" t="s">
        <v>413</v>
      </c>
      <c r="C295" s="54" t="s">
        <v>414</v>
      </c>
      <c r="D295" s="51">
        <v>43419</v>
      </c>
      <c r="E295" s="52" t="s">
        <v>28</v>
      </c>
      <c r="F295" s="55">
        <v>1</v>
      </c>
      <c r="G295" s="47">
        <f t="shared" si="15"/>
        <v>64</v>
      </c>
      <c r="H295" s="48"/>
      <c r="I295" s="49"/>
      <c r="J295" s="48"/>
      <c r="K295" s="50">
        <f t="shared" si="16"/>
      </c>
      <c r="L295" s="48"/>
      <c r="M295" s="49"/>
    </row>
    <row r="296" spans="1:13" ht="14.25" hidden="1">
      <c r="A296" s="36"/>
      <c r="B296" s="54" t="s">
        <v>415</v>
      </c>
      <c r="C296" s="54" t="s">
        <v>416</v>
      </c>
      <c r="D296" s="51">
        <v>43419</v>
      </c>
      <c r="E296" s="52" t="s">
        <v>65</v>
      </c>
      <c r="F296" s="65"/>
      <c r="G296" s="47">
        <f t="shared" si="15"/>
        <v>64</v>
      </c>
      <c r="H296" s="48"/>
      <c r="I296" s="49"/>
      <c r="J296" s="48"/>
      <c r="K296" s="50">
        <f t="shared" si="16"/>
      </c>
      <c r="L296" s="48"/>
      <c r="M296" s="49"/>
    </row>
    <row r="297" spans="2:13" ht="14.25" hidden="1">
      <c r="B297" s="54" t="s">
        <v>417</v>
      </c>
      <c r="C297" s="54" t="s">
        <v>418</v>
      </c>
      <c r="D297" s="51">
        <v>43419</v>
      </c>
      <c r="E297" s="52" t="s">
        <v>48</v>
      </c>
      <c r="F297" s="55">
        <v>4</v>
      </c>
      <c r="G297" s="47">
        <f t="shared" si="15"/>
        <v>64</v>
      </c>
      <c r="H297" s="48"/>
      <c r="I297" s="49"/>
      <c r="J297" s="48"/>
      <c r="K297" s="50">
        <f t="shared" si="16"/>
      </c>
      <c r="L297" s="48"/>
      <c r="M297" s="49"/>
    </row>
    <row r="298" spans="1:13" ht="14.25" hidden="1">
      <c r="A298" s="36"/>
      <c r="B298" s="54" t="s">
        <v>419</v>
      </c>
      <c r="C298" s="54" t="s">
        <v>420</v>
      </c>
      <c r="D298" s="51">
        <v>43419</v>
      </c>
      <c r="E298" s="52" t="s">
        <v>31</v>
      </c>
      <c r="F298" s="65"/>
      <c r="G298" s="47">
        <f t="shared" si="15"/>
        <v>64</v>
      </c>
      <c r="H298" s="48"/>
      <c r="I298" s="49"/>
      <c r="J298" s="48"/>
      <c r="K298" s="50">
        <f t="shared" si="16"/>
      </c>
      <c r="L298" s="48"/>
      <c r="M298" s="49"/>
    </row>
    <row r="299" spans="1:13" ht="14.25" hidden="1">
      <c r="A299" s="36"/>
      <c r="B299" s="52" t="s">
        <v>421</v>
      </c>
      <c r="C299" s="52" t="s">
        <v>421</v>
      </c>
      <c r="D299" s="51">
        <v>43412</v>
      </c>
      <c r="E299" s="52" t="s">
        <v>31</v>
      </c>
      <c r="F299" s="65"/>
      <c r="G299" s="47">
        <f t="shared" si="15"/>
        <v>65</v>
      </c>
      <c r="H299" s="48"/>
      <c r="I299" s="49"/>
      <c r="J299" s="48"/>
      <c r="K299" s="50">
        <f t="shared" si="16"/>
      </c>
      <c r="L299" s="48"/>
      <c r="M299" s="48"/>
    </row>
    <row r="300" spans="1:13" ht="14.25" hidden="1">
      <c r="A300" s="36"/>
      <c r="B300" s="52" t="s">
        <v>422</v>
      </c>
      <c r="C300" s="52" t="s">
        <v>423</v>
      </c>
      <c r="D300" s="51">
        <v>43412</v>
      </c>
      <c r="E300" s="52" t="s">
        <v>14</v>
      </c>
      <c r="F300" s="53">
        <v>54</v>
      </c>
      <c r="G300" s="47">
        <f t="shared" si="15"/>
        <v>65</v>
      </c>
      <c r="H300" s="48"/>
      <c r="I300" s="48"/>
      <c r="J300" s="48"/>
      <c r="K300" s="50">
        <f t="shared" si="16"/>
      </c>
      <c r="L300" s="48"/>
      <c r="M300" s="48"/>
    </row>
    <row r="301" spans="1:13" ht="14.25" hidden="1">
      <c r="A301" s="36"/>
      <c r="B301" s="52" t="s">
        <v>424</v>
      </c>
      <c r="C301" s="52" t="s">
        <v>425</v>
      </c>
      <c r="D301" s="51">
        <v>43412</v>
      </c>
      <c r="E301" s="52" t="s">
        <v>17</v>
      </c>
      <c r="F301" s="53">
        <v>35</v>
      </c>
      <c r="G301" s="47">
        <f t="shared" si="15"/>
        <v>65</v>
      </c>
      <c r="H301" s="48"/>
      <c r="I301" s="48"/>
      <c r="J301" s="48"/>
      <c r="K301" s="50">
        <f t="shared" si="16"/>
      </c>
      <c r="L301" s="48"/>
      <c r="M301" s="48"/>
    </row>
    <row r="302" spans="1:13" ht="14.25" hidden="1">
      <c r="A302" s="36"/>
      <c r="B302" s="52" t="s">
        <v>426</v>
      </c>
      <c r="C302" s="52" t="s">
        <v>427</v>
      </c>
      <c r="D302" s="51">
        <v>43412</v>
      </c>
      <c r="E302" s="52" t="s">
        <v>165</v>
      </c>
      <c r="F302" s="55">
        <v>15</v>
      </c>
      <c r="G302" s="47">
        <f t="shared" si="15"/>
        <v>65</v>
      </c>
      <c r="H302" s="48"/>
      <c r="I302" s="48"/>
      <c r="J302" s="48"/>
      <c r="K302" s="50">
        <f t="shared" si="16"/>
      </c>
      <c r="L302" s="48"/>
      <c r="M302" s="48"/>
    </row>
    <row r="303" spans="1:13" ht="14.25" hidden="1">
      <c r="A303" s="36"/>
      <c r="B303" s="52" t="s">
        <v>428</v>
      </c>
      <c r="C303" s="52" t="s">
        <v>429</v>
      </c>
      <c r="D303" s="51">
        <v>43412</v>
      </c>
      <c r="E303" s="52" t="s">
        <v>129</v>
      </c>
      <c r="F303" s="65"/>
      <c r="G303" s="47">
        <f t="shared" si="15"/>
        <v>65</v>
      </c>
      <c r="H303" s="48"/>
      <c r="I303" s="48"/>
      <c r="J303" s="48"/>
      <c r="K303" s="50">
        <f t="shared" si="16"/>
      </c>
      <c r="L303" s="48"/>
      <c r="M303" s="48"/>
    </row>
    <row r="304" spans="1:13" ht="14.25" hidden="1">
      <c r="A304" s="36"/>
      <c r="B304" s="52" t="s">
        <v>430</v>
      </c>
      <c r="C304" s="52" t="s">
        <v>431</v>
      </c>
      <c r="D304" s="51">
        <v>43412</v>
      </c>
      <c r="E304" s="52" t="s">
        <v>126</v>
      </c>
      <c r="F304" s="65"/>
      <c r="G304" s="47">
        <f t="shared" si="15"/>
        <v>65</v>
      </c>
      <c r="H304" s="48"/>
      <c r="I304" s="48"/>
      <c r="J304" s="48"/>
      <c r="K304" s="50">
        <f t="shared" si="16"/>
      </c>
      <c r="L304" s="48"/>
      <c r="M304" s="48"/>
    </row>
    <row r="305" spans="1:13" ht="14.25" hidden="1">
      <c r="A305" s="36"/>
      <c r="B305" s="54" t="s">
        <v>432</v>
      </c>
      <c r="C305" s="54" t="s">
        <v>433</v>
      </c>
      <c r="D305" s="44">
        <v>43405</v>
      </c>
      <c r="E305" s="52" t="s">
        <v>28</v>
      </c>
      <c r="F305" s="55">
        <v>1</v>
      </c>
      <c r="G305" s="47">
        <f t="shared" si="15"/>
        <v>66</v>
      </c>
      <c r="H305" s="48"/>
      <c r="I305" s="49"/>
      <c r="J305" s="48"/>
      <c r="K305" s="50">
        <f t="shared" si="16"/>
      </c>
      <c r="L305" s="48"/>
      <c r="M305" s="49"/>
    </row>
    <row r="306" spans="1:13" ht="14.25" hidden="1">
      <c r="A306" s="36"/>
      <c r="B306" s="54" t="s">
        <v>434</v>
      </c>
      <c r="C306" s="54" t="s">
        <v>434</v>
      </c>
      <c r="D306" s="44">
        <v>43405</v>
      </c>
      <c r="E306" s="45" t="s">
        <v>14</v>
      </c>
      <c r="F306" s="53">
        <v>47</v>
      </c>
      <c r="G306" s="47">
        <f t="shared" si="15"/>
        <v>66</v>
      </c>
      <c r="H306" s="48"/>
      <c r="I306" s="49"/>
      <c r="J306" s="48"/>
      <c r="K306" s="50">
        <f t="shared" si="16"/>
      </c>
      <c r="L306" s="48"/>
      <c r="M306" s="49"/>
    </row>
    <row r="307" spans="1:13" ht="14.25" hidden="1">
      <c r="A307" s="36"/>
      <c r="B307" s="54" t="s">
        <v>435</v>
      </c>
      <c r="C307" s="54" t="s">
        <v>436</v>
      </c>
      <c r="D307" s="44">
        <v>43405</v>
      </c>
      <c r="E307" s="52" t="s">
        <v>17</v>
      </c>
      <c r="F307" s="53">
        <v>40</v>
      </c>
      <c r="G307" s="47">
        <f t="shared" si="15"/>
        <v>66</v>
      </c>
      <c r="H307" s="48"/>
      <c r="I307" s="49"/>
      <c r="J307" s="48"/>
      <c r="K307" s="50">
        <f t="shared" si="16"/>
      </c>
      <c r="L307" s="48"/>
      <c r="M307" s="49"/>
    </row>
    <row r="308" spans="1:13" ht="14.25" hidden="1">
      <c r="A308" s="36"/>
      <c r="B308" s="54" t="s">
        <v>437</v>
      </c>
      <c r="C308" s="54" t="s">
        <v>438</v>
      </c>
      <c r="D308" s="44">
        <v>43405</v>
      </c>
      <c r="E308" s="52" t="s">
        <v>31</v>
      </c>
      <c r="F308" s="65"/>
      <c r="G308" s="47">
        <f t="shared" si="15"/>
        <v>66</v>
      </c>
      <c r="H308" s="48"/>
      <c r="I308" s="49"/>
      <c r="J308" s="48"/>
      <c r="K308" s="50">
        <f t="shared" si="16"/>
      </c>
      <c r="L308" s="48"/>
      <c r="M308" s="49"/>
    </row>
    <row r="309" spans="1:13" ht="14.25" hidden="1">
      <c r="A309" s="36"/>
      <c r="B309" s="54" t="s">
        <v>439</v>
      </c>
      <c r="C309" s="54" t="s">
        <v>439</v>
      </c>
      <c r="D309" s="44">
        <v>43398</v>
      </c>
      <c r="E309" s="45" t="s">
        <v>25</v>
      </c>
      <c r="F309" s="53">
        <v>56</v>
      </c>
      <c r="G309" s="47">
        <f t="shared" si="15"/>
        <v>67</v>
      </c>
      <c r="H309" s="48"/>
      <c r="I309" s="49"/>
      <c r="J309" s="48"/>
      <c r="K309" s="50">
        <f t="shared" si="16"/>
      </c>
      <c r="L309" s="48"/>
      <c r="M309" s="48"/>
    </row>
    <row r="310" spans="1:13" ht="14.25" hidden="1">
      <c r="A310" s="36"/>
      <c r="B310" s="67" t="s">
        <v>440</v>
      </c>
      <c r="C310" s="54" t="s">
        <v>441</v>
      </c>
      <c r="D310" s="44">
        <v>43398</v>
      </c>
      <c r="E310" s="45" t="s">
        <v>14</v>
      </c>
      <c r="F310" s="53">
        <v>45</v>
      </c>
      <c r="G310" s="47">
        <f t="shared" si="15"/>
        <v>67</v>
      </c>
      <c r="H310" s="48"/>
      <c r="I310" s="49"/>
      <c r="J310" s="48"/>
      <c r="K310" s="50">
        <f t="shared" si="16"/>
      </c>
      <c r="L310" s="48"/>
      <c r="M310" s="48"/>
    </row>
    <row r="311" spans="1:13" ht="14.25" hidden="1">
      <c r="A311" s="36"/>
      <c r="B311" s="67" t="s">
        <v>442</v>
      </c>
      <c r="C311" s="54" t="s">
        <v>443</v>
      </c>
      <c r="D311" s="44">
        <v>43398</v>
      </c>
      <c r="E311" s="45" t="s">
        <v>17</v>
      </c>
      <c r="F311" s="53">
        <v>40</v>
      </c>
      <c r="G311" s="47">
        <f t="shared" si="15"/>
        <v>67</v>
      </c>
      <c r="H311" s="48"/>
      <c r="I311" s="49"/>
      <c r="J311" s="48"/>
      <c r="K311" s="50">
        <f t="shared" si="16"/>
      </c>
      <c r="L311" s="48"/>
      <c r="M311" s="48"/>
    </row>
    <row r="312" spans="1:13" ht="14.25" hidden="1">
      <c r="A312" s="36"/>
      <c r="B312" s="67" t="s">
        <v>444</v>
      </c>
      <c r="C312" s="54" t="s">
        <v>445</v>
      </c>
      <c r="D312" s="44">
        <v>43398</v>
      </c>
      <c r="E312" s="45" t="s">
        <v>48</v>
      </c>
      <c r="F312" s="55">
        <v>4</v>
      </c>
      <c r="G312" s="47">
        <f t="shared" si="15"/>
        <v>67</v>
      </c>
      <c r="H312" s="48"/>
      <c r="I312" s="49"/>
      <c r="J312" s="48"/>
      <c r="K312" s="50">
        <f t="shared" si="16"/>
      </c>
      <c r="L312" s="48"/>
      <c r="M312" s="49"/>
    </row>
    <row r="313" spans="1:13" ht="14.25" hidden="1">
      <c r="A313" s="36"/>
      <c r="B313" s="67" t="s">
        <v>446</v>
      </c>
      <c r="C313" s="54" t="s">
        <v>447</v>
      </c>
      <c r="D313" s="44">
        <v>43398</v>
      </c>
      <c r="E313" s="45" t="s">
        <v>31</v>
      </c>
      <c r="F313" s="55"/>
      <c r="G313" s="47">
        <f t="shared" si="15"/>
        <v>67</v>
      </c>
      <c r="H313" s="48"/>
      <c r="I313" s="49"/>
      <c r="J313" s="48"/>
      <c r="K313" s="50">
        <f t="shared" si="16"/>
      </c>
      <c r="L313" s="48"/>
      <c r="M313" s="49"/>
    </row>
    <row r="314" spans="1:13" ht="14.25" hidden="1">
      <c r="A314" s="36"/>
      <c r="B314" s="54" t="s">
        <v>448</v>
      </c>
      <c r="C314" s="54" t="s">
        <v>449</v>
      </c>
      <c r="D314" s="51">
        <v>43391</v>
      </c>
      <c r="E314" s="52" t="s">
        <v>25</v>
      </c>
      <c r="F314" s="53">
        <v>54</v>
      </c>
      <c r="G314" s="47">
        <f t="shared" si="15"/>
        <v>68</v>
      </c>
      <c r="H314" s="48"/>
      <c r="I314" s="49"/>
      <c r="J314" s="48"/>
      <c r="K314" s="50">
        <f t="shared" si="16"/>
      </c>
      <c r="L314" s="48"/>
      <c r="M314" s="49"/>
    </row>
    <row r="315" spans="1:13" ht="14.25" hidden="1">
      <c r="A315" s="36"/>
      <c r="B315" s="54" t="s">
        <v>450</v>
      </c>
      <c r="C315" s="54" t="s">
        <v>450</v>
      </c>
      <c r="D315" s="51">
        <v>43391</v>
      </c>
      <c r="E315" s="52" t="s">
        <v>451</v>
      </c>
      <c r="F315" s="55">
        <v>60</v>
      </c>
      <c r="G315" s="47">
        <f t="shared" si="15"/>
        <v>68</v>
      </c>
      <c r="H315" s="48"/>
      <c r="I315" s="49"/>
      <c r="J315" s="48"/>
      <c r="K315" s="50">
        <f t="shared" si="16"/>
      </c>
      <c r="L315" s="48"/>
      <c r="M315" s="49"/>
    </row>
    <row r="316" spans="1:13" ht="14.25" hidden="1">
      <c r="A316" s="36"/>
      <c r="B316" s="54" t="s">
        <v>452</v>
      </c>
      <c r="C316" s="54" t="s">
        <v>453</v>
      </c>
      <c r="D316" s="51">
        <v>43391</v>
      </c>
      <c r="E316" s="52" t="s">
        <v>48</v>
      </c>
      <c r="F316" s="55">
        <v>3</v>
      </c>
      <c r="G316" s="47">
        <f t="shared" si="15"/>
        <v>68</v>
      </c>
      <c r="H316" s="48"/>
      <c r="I316" s="49"/>
      <c r="J316" s="48"/>
      <c r="K316" s="50">
        <f t="shared" si="16"/>
      </c>
      <c r="L316" s="49"/>
      <c r="M316" s="48"/>
    </row>
    <row r="317" spans="1:13" ht="14.25" hidden="1">
      <c r="A317" s="36"/>
      <c r="B317" s="54" t="s">
        <v>454</v>
      </c>
      <c r="C317" s="54" t="s">
        <v>455</v>
      </c>
      <c r="D317" s="51">
        <v>43391</v>
      </c>
      <c r="E317" s="52" t="s">
        <v>17</v>
      </c>
      <c r="F317" s="53">
        <v>40</v>
      </c>
      <c r="G317" s="47">
        <f t="shared" si="15"/>
        <v>68</v>
      </c>
      <c r="H317" s="48"/>
      <c r="I317" s="49"/>
      <c r="J317" s="48"/>
      <c r="K317" s="50">
        <f t="shared" si="16"/>
      </c>
      <c r="L317" s="48"/>
      <c r="M317" s="49"/>
    </row>
    <row r="318" spans="1:13" ht="14.25" hidden="1">
      <c r="A318" s="36"/>
      <c r="B318" s="54" t="s">
        <v>456</v>
      </c>
      <c r="C318" s="54" t="s">
        <v>457</v>
      </c>
      <c r="D318" s="51">
        <v>43391</v>
      </c>
      <c r="E318" s="52" t="s">
        <v>31</v>
      </c>
      <c r="F318" s="69"/>
      <c r="G318" s="47">
        <f t="shared" si="15"/>
        <v>68</v>
      </c>
      <c r="H318" s="48"/>
      <c r="I318" s="49"/>
      <c r="J318" s="48"/>
      <c r="K318" s="50">
        <f t="shared" si="16"/>
      </c>
      <c r="L318" s="48"/>
      <c r="M318" s="49"/>
    </row>
    <row r="319" spans="1:13" ht="14.25" hidden="1">
      <c r="A319" s="36"/>
      <c r="B319" s="54" t="s">
        <v>458</v>
      </c>
      <c r="C319" s="54" t="s">
        <v>459</v>
      </c>
      <c r="D319" s="51">
        <v>43384</v>
      </c>
      <c r="E319" s="52" t="s">
        <v>28</v>
      </c>
      <c r="F319" s="55">
        <v>1</v>
      </c>
      <c r="G319" s="47">
        <f t="shared" si="15"/>
        <v>69</v>
      </c>
      <c r="H319" s="48"/>
      <c r="I319" s="49"/>
      <c r="J319" s="48"/>
      <c r="K319" s="50">
        <f t="shared" si="16"/>
      </c>
      <c r="L319" s="48"/>
      <c r="M319" s="49"/>
    </row>
    <row r="320" spans="1:13" ht="14.25" hidden="1">
      <c r="A320" s="36"/>
      <c r="B320" s="54" t="s">
        <v>460</v>
      </c>
      <c r="C320" s="54" t="s">
        <v>461</v>
      </c>
      <c r="D320" s="51">
        <v>43384</v>
      </c>
      <c r="E320" s="52" t="s">
        <v>14</v>
      </c>
      <c r="F320" s="53">
        <v>33</v>
      </c>
      <c r="G320" s="47">
        <f t="shared" si="15"/>
        <v>69</v>
      </c>
      <c r="H320" s="48"/>
      <c r="I320" s="48"/>
      <c r="J320" s="48"/>
      <c r="K320" s="50">
        <f t="shared" si="16"/>
      </c>
      <c r="L320" s="48"/>
      <c r="M320" s="49"/>
    </row>
    <row r="321" spans="1:13" ht="14.25" hidden="1">
      <c r="A321" s="36"/>
      <c r="B321" s="54" t="s">
        <v>462</v>
      </c>
      <c r="C321" s="54" t="s">
        <v>463</v>
      </c>
      <c r="D321" s="51">
        <v>43384</v>
      </c>
      <c r="E321" s="52" t="s">
        <v>65</v>
      </c>
      <c r="F321" s="65"/>
      <c r="G321" s="47">
        <f t="shared" si="15"/>
        <v>69</v>
      </c>
      <c r="H321" s="48"/>
      <c r="I321" s="49"/>
      <c r="J321" s="48"/>
      <c r="K321" s="50">
        <f t="shared" si="16"/>
      </c>
      <c r="L321" s="48"/>
      <c r="M321" s="49"/>
    </row>
    <row r="322" spans="1:13" ht="14.25" hidden="1">
      <c r="A322" s="36"/>
      <c r="B322" s="54" t="s">
        <v>464</v>
      </c>
      <c r="C322" s="54" t="s">
        <v>465</v>
      </c>
      <c r="D322" s="51">
        <v>43384</v>
      </c>
      <c r="E322" s="52" t="s">
        <v>20</v>
      </c>
      <c r="F322" s="53">
        <v>55</v>
      </c>
      <c r="G322" s="47">
        <f t="shared" si="15"/>
        <v>69</v>
      </c>
      <c r="H322" s="48"/>
      <c r="I322" s="49"/>
      <c r="J322" s="48"/>
      <c r="K322" s="50">
        <f t="shared" si="16"/>
      </c>
      <c r="L322" s="48"/>
      <c r="M322" s="49"/>
    </row>
    <row r="323" spans="1:13" ht="14.25" hidden="1">
      <c r="A323" s="36"/>
      <c r="B323" s="54" t="s">
        <v>466</v>
      </c>
      <c r="C323" s="54" t="s">
        <v>467</v>
      </c>
      <c r="D323" s="51">
        <v>43384</v>
      </c>
      <c r="E323" s="52" t="s">
        <v>28</v>
      </c>
      <c r="F323" s="55">
        <v>1</v>
      </c>
      <c r="G323" s="47">
        <f t="shared" si="15"/>
        <v>69</v>
      </c>
      <c r="H323" s="48"/>
      <c r="I323" s="49"/>
      <c r="J323" s="48"/>
      <c r="K323" s="50">
        <f t="shared" si="16"/>
      </c>
      <c r="L323" s="48"/>
      <c r="M323" s="48"/>
    </row>
    <row r="324" spans="1:13" ht="14.25" hidden="1">
      <c r="A324" s="36"/>
      <c r="B324" s="54" t="s">
        <v>468</v>
      </c>
      <c r="C324" s="54" t="s">
        <v>469</v>
      </c>
      <c r="D324" s="51">
        <v>43384</v>
      </c>
      <c r="E324" s="52" t="s">
        <v>48</v>
      </c>
      <c r="F324" s="55">
        <v>4</v>
      </c>
      <c r="G324" s="47">
        <f t="shared" si="15"/>
        <v>69</v>
      </c>
      <c r="H324" s="48"/>
      <c r="I324" s="49"/>
      <c r="J324" s="48"/>
      <c r="K324" s="50">
        <f t="shared" si="16"/>
      </c>
      <c r="L324" s="48"/>
      <c r="M324" s="48"/>
    </row>
    <row r="325" spans="1:13" ht="14.25" hidden="1">
      <c r="A325" s="36"/>
      <c r="B325" s="70" t="s">
        <v>348</v>
      </c>
      <c r="C325" s="70" t="s">
        <v>349</v>
      </c>
      <c r="D325" s="51">
        <v>43384</v>
      </c>
      <c r="E325" s="52" t="s">
        <v>31</v>
      </c>
      <c r="F325" s="65"/>
      <c r="G325" s="47">
        <f t="shared" si="15"/>
        <v>69</v>
      </c>
      <c r="H325" s="48"/>
      <c r="I325" s="49"/>
      <c r="J325" s="48"/>
      <c r="K325" s="50">
        <f t="shared" si="16"/>
      </c>
      <c r="L325" s="48"/>
      <c r="M325" s="49"/>
    </row>
    <row r="326" spans="1:13" ht="14.25" hidden="1">
      <c r="A326" s="36"/>
      <c r="B326" s="54" t="s">
        <v>470</v>
      </c>
      <c r="C326" s="54" t="s">
        <v>471</v>
      </c>
      <c r="D326" s="51">
        <v>43377</v>
      </c>
      <c r="E326" s="45" t="s">
        <v>14</v>
      </c>
      <c r="F326" s="53">
        <v>44</v>
      </c>
      <c r="G326" s="47">
        <f t="shared" si="15"/>
        <v>70</v>
      </c>
      <c r="H326" s="48"/>
      <c r="I326" s="49"/>
      <c r="J326" s="48"/>
      <c r="K326" s="50">
        <f t="shared" si="16"/>
      </c>
      <c r="L326" s="48"/>
      <c r="M326" s="48"/>
    </row>
    <row r="327" spans="1:13" ht="14.25" hidden="1">
      <c r="A327" s="36"/>
      <c r="B327" s="54" t="s">
        <v>472</v>
      </c>
      <c r="C327" s="54" t="s">
        <v>472</v>
      </c>
      <c r="D327" s="51">
        <v>43377</v>
      </c>
      <c r="E327" s="45" t="s">
        <v>14</v>
      </c>
      <c r="F327" s="53">
        <v>63</v>
      </c>
      <c r="G327" s="47">
        <f t="shared" si="15"/>
        <v>70</v>
      </c>
      <c r="H327" s="48"/>
      <c r="I327" s="49"/>
      <c r="J327" s="48"/>
      <c r="K327" s="50">
        <f t="shared" si="16"/>
      </c>
      <c r="L327" s="48"/>
      <c r="M327" s="48"/>
    </row>
    <row r="328" spans="1:13" ht="14.25" hidden="1">
      <c r="A328" s="36"/>
      <c r="B328" s="54" t="s">
        <v>473</v>
      </c>
      <c r="C328" s="54" t="s">
        <v>474</v>
      </c>
      <c r="D328" s="51">
        <v>43377</v>
      </c>
      <c r="E328" s="52" t="s">
        <v>261</v>
      </c>
      <c r="F328" s="55">
        <v>1</v>
      </c>
      <c r="G328" s="47">
        <f t="shared" si="15"/>
        <v>70</v>
      </c>
      <c r="H328" s="48"/>
      <c r="I328" s="49"/>
      <c r="J328" s="48"/>
      <c r="K328" s="50">
        <f t="shared" si="16"/>
      </c>
      <c r="L328" s="48"/>
      <c r="M328" s="48"/>
    </row>
    <row r="329" spans="1:13" ht="14.25" hidden="1">
      <c r="A329" s="36"/>
      <c r="B329" s="54" t="s">
        <v>475</v>
      </c>
      <c r="C329" s="54" t="s">
        <v>476</v>
      </c>
      <c r="D329" s="51">
        <v>43377</v>
      </c>
      <c r="E329" s="45" t="s">
        <v>48</v>
      </c>
      <c r="F329" s="55">
        <v>10</v>
      </c>
      <c r="G329" s="47">
        <f aca="true" t="shared" si="17" ref="G329:G392">ROUNDUP(DATEDIF(D329,$B$723,"d")/7,0)</f>
        <v>70</v>
      </c>
      <c r="H329" s="48"/>
      <c r="I329" s="49"/>
      <c r="J329" s="48"/>
      <c r="K329" s="50">
        <f t="shared" si="16"/>
      </c>
      <c r="L329" s="48"/>
      <c r="M329" s="49"/>
    </row>
    <row r="330" spans="1:13" ht="14.25" hidden="1">
      <c r="A330" s="36"/>
      <c r="B330" s="52" t="s">
        <v>477</v>
      </c>
      <c r="C330" s="52" t="s">
        <v>477</v>
      </c>
      <c r="D330" s="51">
        <v>43370</v>
      </c>
      <c r="E330" s="52" t="s">
        <v>65</v>
      </c>
      <c r="F330" s="65"/>
      <c r="G330" s="47">
        <f t="shared" si="17"/>
        <v>71</v>
      </c>
      <c r="H330" s="48"/>
      <c r="I330" s="48"/>
      <c r="J330" s="48"/>
      <c r="K330" s="50">
        <f t="shared" si="16"/>
      </c>
      <c r="L330" s="48"/>
      <c r="M330" s="49"/>
    </row>
    <row r="331" spans="1:13" ht="14.25" hidden="1">
      <c r="A331" s="36"/>
      <c r="B331" s="52" t="s">
        <v>478</v>
      </c>
      <c r="C331" s="52" t="s">
        <v>479</v>
      </c>
      <c r="D331" s="51">
        <v>43370</v>
      </c>
      <c r="E331" s="52" t="s">
        <v>14</v>
      </c>
      <c r="F331" s="53">
        <v>65</v>
      </c>
      <c r="G331" s="47">
        <f t="shared" si="17"/>
        <v>71</v>
      </c>
      <c r="H331" s="48"/>
      <c r="I331" s="49"/>
      <c r="J331" s="48"/>
      <c r="K331" s="50">
        <f t="shared" si="16"/>
      </c>
      <c r="L331" s="48"/>
      <c r="M331" s="49"/>
    </row>
    <row r="332" spans="1:13" ht="14.25" hidden="1">
      <c r="A332" s="36"/>
      <c r="B332" s="52" t="s">
        <v>480</v>
      </c>
      <c r="C332" s="52" t="s">
        <v>481</v>
      </c>
      <c r="D332" s="51">
        <v>43370</v>
      </c>
      <c r="E332" s="52" t="s">
        <v>25</v>
      </c>
      <c r="F332" s="53">
        <v>39</v>
      </c>
      <c r="G332" s="47">
        <f t="shared" si="17"/>
        <v>71</v>
      </c>
      <c r="H332" s="48"/>
      <c r="I332" s="48"/>
      <c r="J332" s="48"/>
      <c r="K332" s="50">
        <f t="shared" si="16"/>
      </c>
      <c r="L332" s="48"/>
      <c r="M332" s="48"/>
    </row>
    <row r="333" spans="1:13" ht="14.25" hidden="1">
      <c r="A333" s="36"/>
      <c r="B333" s="52" t="s">
        <v>482</v>
      </c>
      <c r="C333" s="52" t="s">
        <v>483</v>
      </c>
      <c r="D333" s="51">
        <v>43370</v>
      </c>
      <c r="E333" s="52" t="s">
        <v>28</v>
      </c>
      <c r="F333" s="55">
        <v>2</v>
      </c>
      <c r="G333" s="47">
        <f t="shared" si="17"/>
        <v>71</v>
      </c>
      <c r="H333" s="48"/>
      <c r="I333" s="49"/>
      <c r="J333" s="48"/>
      <c r="K333" s="50">
        <f t="shared" si="16"/>
      </c>
      <c r="L333" s="48"/>
      <c r="M333" s="48"/>
    </row>
    <row r="334" spans="1:13" ht="14.25" hidden="1">
      <c r="A334" s="36"/>
      <c r="B334" s="52" t="s">
        <v>484</v>
      </c>
      <c r="C334" s="52" t="s">
        <v>485</v>
      </c>
      <c r="D334" s="51">
        <v>43370</v>
      </c>
      <c r="E334" s="52" t="s">
        <v>17</v>
      </c>
      <c r="F334" s="53">
        <v>40</v>
      </c>
      <c r="G334" s="47">
        <f t="shared" si="17"/>
        <v>71</v>
      </c>
      <c r="H334" s="48"/>
      <c r="I334" s="49"/>
      <c r="J334" s="48"/>
      <c r="K334" s="50">
        <f t="shared" si="16"/>
      </c>
      <c r="L334" s="48"/>
      <c r="M334" s="49"/>
    </row>
    <row r="335" spans="1:13" ht="14.25" hidden="1">
      <c r="A335" s="36"/>
      <c r="B335" s="52" t="s">
        <v>486</v>
      </c>
      <c r="C335" s="52" t="s">
        <v>487</v>
      </c>
      <c r="D335" s="51">
        <v>43370</v>
      </c>
      <c r="E335" s="52" t="s">
        <v>31</v>
      </c>
      <c r="F335" s="65"/>
      <c r="G335" s="47">
        <f t="shared" si="17"/>
        <v>71</v>
      </c>
      <c r="H335" s="48"/>
      <c r="I335" s="49"/>
      <c r="J335" s="48"/>
      <c r="K335" s="50">
        <f t="shared" si="16"/>
      </c>
      <c r="L335" s="48"/>
      <c r="M335" s="49"/>
    </row>
    <row r="336" spans="1:13" ht="14.25" hidden="1">
      <c r="A336" s="36"/>
      <c r="B336" s="52" t="s">
        <v>488</v>
      </c>
      <c r="C336" s="52" t="s">
        <v>488</v>
      </c>
      <c r="D336" s="51">
        <v>43370</v>
      </c>
      <c r="E336" s="52" t="s">
        <v>31</v>
      </c>
      <c r="F336" s="65"/>
      <c r="G336" s="47">
        <f t="shared" si="17"/>
        <v>71</v>
      </c>
      <c r="H336" s="48"/>
      <c r="I336" s="49"/>
      <c r="J336" s="48"/>
      <c r="K336" s="50">
        <f t="shared" si="16"/>
      </c>
      <c r="L336" s="48"/>
      <c r="M336" s="49"/>
    </row>
    <row r="337" spans="1:13" ht="14.25" hidden="1">
      <c r="A337" s="36"/>
      <c r="B337" s="52" t="s">
        <v>489</v>
      </c>
      <c r="C337" s="52" t="s">
        <v>490</v>
      </c>
      <c r="D337" s="51">
        <v>43363</v>
      </c>
      <c r="E337" s="52" t="s">
        <v>25</v>
      </c>
      <c r="F337" s="53">
        <v>58</v>
      </c>
      <c r="G337" s="47">
        <f t="shared" si="17"/>
        <v>72</v>
      </c>
      <c r="H337" s="48"/>
      <c r="I337" s="48"/>
      <c r="J337" s="48"/>
      <c r="K337" s="50">
        <f t="shared" si="16"/>
      </c>
      <c r="L337" s="48"/>
      <c r="M337" s="49"/>
    </row>
    <row r="338" spans="1:13" ht="14.25" hidden="1">
      <c r="A338" s="36"/>
      <c r="B338" s="52" t="s">
        <v>491</v>
      </c>
      <c r="C338" s="52" t="s">
        <v>492</v>
      </c>
      <c r="D338" s="51">
        <v>43363</v>
      </c>
      <c r="E338" s="52" t="s">
        <v>14</v>
      </c>
      <c r="F338" s="53">
        <v>34</v>
      </c>
      <c r="G338" s="47">
        <f t="shared" si="17"/>
        <v>72</v>
      </c>
      <c r="H338" s="48"/>
      <c r="I338" s="48"/>
      <c r="J338" s="48"/>
      <c r="K338" s="50">
        <f t="shared" si="16"/>
      </c>
      <c r="L338" s="48"/>
      <c r="M338" s="48"/>
    </row>
    <row r="339" spans="1:13" ht="14.25" hidden="1">
      <c r="A339" s="36"/>
      <c r="B339" s="52" t="s">
        <v>493</v>
      </c>
      <c r="C339" s="52" t="s">
        <v>494</v>
      </c>
      <c r="D339" s="51">
        <v>43363</v>
      </c>
      <c r="E339" s="52" t="s">
        <v>48</v>
      </c>
      <c r="F339" s="55">
        <v>6</v>
      </c>
      <c r="G339" s="47">
        <f t="shared" si="17"/>
        <v>72</v>
      </c>
      <c r="H339" s="48"/>
      <c r="I339" s="48"/>
      <c r="J339" s="48"/>
      <c r="K339" s="50">
        <f t="shared" si="16"/>
      </c>
      <c r="L339" s="48"/>
      <c r="M339" s="48"/>
    </row>
    <row r="340" spans="1:13" ht="14.25" hidden="1">
      <c r="A340" s="36"/>
      <c r="B340" s="52" t="s">
        <v>495</v>
      </c>
      <c r="C340" s="52" t="s">
        <v>496</v>
      </c>
      <c r="D340" s="51">
        <v>43363</v>
      </c>
      <c r="E340" s="52" t="s">
        <v>261</v>
      </c>
      <c r="F340" s="65"/>
      <c r="G340" s="47">
        <f t="shared" si="17"/>
        <v>72</v>
      </c>
      <c r="H340" s="48"/>
      <c r="I340" s="48"/>
      <c r="J340" s="48"/>
      <c r="K340" s="50">
        <f t="shared" si="16"/>
      </c>
      <c r="L340" s="48"/>
      <c r="M340" s="48"/>
    </row>
    <row r="341" spans="1:13" ht="14.25" hidden="1">
      <c r="A341" s="36"/>
      <c r="B341" s="52" t="s">
        <v>497</v>
      </c>
      <c r="C341" s="52" t="s">
        <v>498</v>
      </c>
      <c r="D341" s="51">
        <v>43356</v>
      </c>
      <c r="E341" s="52" t="s">
        <v>17</v>
      </c>
      <c r="F341" s="53">
        <v>48</v>
      </c>
      <c r="G341" s="47">
        <f t="shared" si="17"/>
        <v>73</v>
      </c>
      <c r="H341" s="48"/>
      <c r="I341" s="48"/>
      <c r="J341" s="48"/>
      <c r="K341" s="50">
        <f t="shared" si="16"/>
      </c>
      <c r="L341" s="48"/>
      <c r="M341" s="48"/>
    </row>
    <row r="342" spans="1:13" ht="14.25" hidden="1">
      <c r="A342" s="36"/>
      <c r="B342" s="52" t="s">
        <v>499</v>
      </c>
      <c r="C342" s="52" t="s">
        <v>500</v>
      </c>
      <c r="D342" s="51">
        <v>43356</v>
      </c>
      <c r="E342" s="52" t="s">
        <v>20</v>
      </c>
      <c r="F342" s="65"/>
      <c r="G342" s="47">
        <f t="shared" si="17"/>
        <v>73</v>
      </c>
      <c r="H342" s="48"/>
      <c r="I342" s="48"/>
      <c r="J342" s="48"/>
      <c r="K342" s="50">
        <f t="shared" si="16"/>
      </c>
      <c r="L342" s="48"/>
      <c r="M342" s="48"/>
    </row>
    <row r="343" spans="1:13" ht="14.25" hidden="1">
      <c r="A343" s="36"/>
      <c r="B343" s="52" t="s">
        <v>501</v>
      </c>
      <c r="C343" s="52" t="s">
        <v>501</v>
      </c>
      <c r="D343" s="51">
        <v>43356</v>
      </c>
      <c r="E343" s="52" t="s">
        <v>31</v>
      </c>
      <c r="F343" s="65"/>
      <c r="G343" s="47">
        <f t="shared" si="17"/>
        <v>73</v>
      </c>
      <c r="H343" s="48"/>
      <c r="I343" s="48"/>
      <c r="J343" s="48"/>
      <c r="K343" s="50">
        <f t="shared" si="16"/>
      </c>
      <c r="L343" s="48"/>
      <c r="M343" s="48"/>
    </row>
    <row r="344" spans="1:13" ht="14.25" hidden="1">
      <c r="A344" s="36"/>
      <c r="B344" s="52" t="s">
        <v>502</v>
      </c>
      <c r="C344" s="52" t="s">
        <v>502</v>
      </c>
      <c r="D344" s="51">
        <v>43356</v>
      </c>
      <c r="E344" s="52" t="s">
        <v>119</v>
      </c>
      <c r="F344" s="65"/>
      <c r="G344" s="47">
        <f t="shared" si="17"/>
        <v>73</v>
      </c>
      <c r="H344" s="48"/>
      <c r="I344" s="48"/>
      <c r="J344" s="48"/>
      <c r="K344" s="50">
        <f t="shared" si="16"/>
      </c>
      <c r="L344" s="48"/>
      <c r="M344" s="48"/>
    </row>
    <row r="345" spans="1:13" ht="14.25" hidden="1">
      <c r="A345" s="36"/>
      <c r="B345" s="52" t="s">
        <v>503</v>
      </c>
      <c r="C345" s="52" t="s">
        <v>504</v>
      </c>
      <c r="D345" s="51">
        <v>43349</v>
      </c>
      <c r="E345" s="52" t="s">
        <v>14</v>
      </c>
      <c r="F345" s="53">
        <v>57</v>
      </c>
      <c r="G345" s="47">
        <f t="shared" si="17"/>
        <v>74</v>
      </c>
      <c r="H345" s="48"/>
      <c r="I345" s="48"/>
      <c r="J345" s="48"/>
      <c r="K345" s="50">
        <f t="shared" si="16"/>
      </c>
      <c r="L345" s="48"/>
      <c r="M345" s="48"/>
    </row>
    <row r="346" spans="1:13" ht="14.25" hidden="1">
      <c r="A346" s="36"/>
      <c r="B346" s="52" t="s">
        <v>505</v>
      </c>
      <c r="C346" s="52" t="s">
        <v>506</v>
      </c>
      <c r="D346" s="51">
        <v>43349</v>
      </c>
      <c r="E346" s="52" t="s">
        <v>31</v>
      </c>
      <c r="F346" s="65"/>
      <c r="G346" s="47">
        <f t="shared" si="17"/>
        <v>74</v>
      </c>
      <c r="H346" s="71"/>
      <c r="I346" s="71"/>
      <c r="J346" s="71"/>
      <c r="K346" s="50">
        <f t="shared" si="16"/>
      </c>
      <c r="L346" s="48"/>
      <c r="M346" s="48"/>
    </row>
    <row r="347" spans="1:13" ht="14.25" hidden="1">
      <c r="A347" s="36"/>
      <c r="B347" s="52" t="s">
        <v>507</v>
      </c>
      <c r="C347" s="52" t="s">
        <v>508</v>
      </c>
      <c r="D347" s="51">
        <v>43349</v>
      </c>
      <c r="E347" s="52" t="s">
        <v>31</v>
      </c>
      <c r="F347" s="65"/>
      <c r="G347" s="47">
        <f t="shared" si="17"/>
        <v>74</v>
      </c>
      <c r="H347" s="48"/>
      <c r="I347" s="48"/>
      <c r="J347" s="48"/>
      <c r="K347" s="50">
        <f t="shared" si="16"/>
      </c>
      <c r="L347" s="48"/>
      <c r="M347" s="48"/>
    </row>
    <row r="348" spans="1:13" ht="14.25" hidden="1">
      <c r="A348" s="36"/>
      <c r="B348" s="52" t="s">
        <v>509</v>
      </c>
      <c r="C348" s="52" t="s">
        <v>510</v>
      </c>
      <c r="D348" s="51">
        <v>43342</v>
      </c>
      <c r="E348" s="52" t="s">
        <v>31</v>
      </c>
      <c r="F348" s="65"/>
      <c r="G348" s="47">
        <f t="shared" si="17"/>
        <v>75</v>
      </c>
      <c r="H348" s="48"/>
      <c r="I348" s="48"/>
      <c r="J348" s="48"/>
      <c r="K348" s="50">
        <f t="shared" si="16"/>
      </c>
      <c r="L348" s="48"/>
      <c r="M348" s="48"/>
    </row>
    <row r="349" spans="1:13" ht="14.25" hidden="1">
      <c r="A349" s="36"/>
      <c r="B349" s="52" t="s">
        <v>511</v>
      </c>
      <c r="C349" s="52" t="s">
        <v>512</v>
      </c>
      <c r="D349" s="51">
        <v>43342</v>
      </c>
      <c r="E349" s="52" t="s">
        <v>31</v>
      </c>
      <c r="F349" s="66"/>
      <c r="G349" s="47">
        <f t="shared" si="17"/>
        <v>75</v>
      </c>
      <c r="H349" s="48"/>
      <c r="I349" s="48"/>
      <c r="J349" s="48"/>
      <c r="K349" s="50">
        <f t="shared" si="16"/>
      </c>
      <c r="L349" s="48"/>
      <c r="M349" s="48"/>
    </row>
    <row r="350" spans="1:13" ht="14.25" hidden="1">
      <c r="A350" s="36"/>
      <c r="B350" s="52" t="s">
        <v>513</v>
      </c>
      <c r="C350" s="52" t="s">
        <v>514</v>
      </c>
      <c r="D350" s="51">
        <v>43342</v>
      </c>
      <c r="E350" s="52" t="s">
        <v>129</v>
      </c>
      <c r="F350" s="66"/>
      <c r="G350" s="47">
        <f t="shared" si="17"/>
        <v>75</v>
      </c>
      <c r="H350" s="48"/>
      <c r="I350" s="48"/>
      <c r="J350" s="48"/>
      <c r="K350" s="50">
        <f t="shared" si="16"/>
      </c>
      <c r="L350" s="48"/>
      <c r="M350" s="48"/>
    </row>
    <row r="351" spans="1:13" ht="14.25" hidden="1">
      <c r="A351" s="36"/>
      <c r="B351" s="52" t="s">
        <v>515</v>
      </c>
      <c r="C351" s="52" t="s">
        <v>515</v>
      </c>
      <c r="D351" s="51">
        <v>43342</v>
      </c>
      <c r="E351" s="52" t="s">
        <v>185</v>
      </c>
      <c r="F351" s="66"/>
      <c r="G351" s="47">
        <f t="shared" si="17"/>
        <v>75</v>
      </c>
      <c r="H351" s="48"/>
      <c r="I351" s="48"/>
      <c r="J351" s="48"/>
      <c r="K351" s="50">
        <f t="shared" si="16"/>
      </c>
      <c r="L351" s="48"/>
      <c r="M351" s="48"/>
    </row>
    <row r="352" spans="1:13" ht="14.25" hidden="1">
      <c r="A352" s="36"/>
      <c r="B352" s="52" t="s">
        <v>516</v>
      </c>
      <c r="C352" s="52" t="s">
        <v>517</v>
      </c>
      <c r="D352" s="51">
        <v>43335</v>
      </c>
      <c r="E352" s="52" t="s">
        <v>28</v>
      </c>
      <c r="F352" s="55">
        <v>2</v>
      </c>
      <c r="G352" s="47">
        <f t="shared" si="17"/>
        <v>76</v>
      </c>
      <c r="H352" s="48"/>
      <c r="I352" s="48"/>
      <c r="J352" s="48"/>
      <c r="K352" s="50">
        <f t="shared" si="16"/>
      </c>
      <c r="L352" s="48"/>
      <c r="M352" s="48"/>
    </row>
    <row r="353" spans="1:13" ht="14.25" hidden="1">
      <c r="A353" s="36"/>
      <c r="B353" s="52" t="s">
        <v>518</v>
      </c>
      <c r="C353" s="52" t="s">
        <v>519</v>
      </c>
      <c r="D353" s="51">
        <v>43335</v>
      </c>
      <c r="E353" s="52" t="s">
        <v>14</v>
      </c>
      <c r="F353" s="53">
        <v>56</v>
      </c>
      <c r="G353" s="47">
        <f t="shared" si="17"/>
        <v>76</v>
      </c>
      <c r="H353" s="48"/>
      <c r="I353" s="49"/>
      <c r="J353" s="48"/>
      <c r="K353" s="50">
        <f t="shared" si="16"/>
      </c>
      <c r="L353" s="48"/>
      <c r="M353" s="48"/>
    </row>
    <row r="354" spans="1:13" ht="14.25" hidden="1">
      <c r="A354" s="36"/>
      <c r="B354" s="52" t="s">
        <v>520</v>
      </c>
      <c r="C354" s="52" t="s">
        <v>521</v>
      </c>
      <c r="D354" s="51">
        <v>43335</v>
      </c>
      <c r="E354" s="52" t="s">
        <v>14</v>
      </c>
      <c r="F354" s="53">
        <v>42</v>
      </c>
      <c r="G354" s="47">
        <f t="shared" si="17"/>
        <v>76</v>
      </c>
      <c r="H354" s="48"/>
      <c r="I354" s="49"/>
      <c r="J354" s="48"/>
      <c r="K354" s="50">
        <f t="shared" si="16"/>
      </c>
      <c r="L354" s="48"/>
      <c r="M354" s="48"/>
    </row>
    <row r="355" spans="1:13" ht="14.25" hidden="1">
      <c r="A355" s="36"/>
      <c r="B355" s="52" t="s">
        <v>522</v>
      </c>
      <c r="C355" s="52" t="s">
        <v>523</v>
      </c>
      <c r="D355" s="51">
        <v>43335</v>
      </c>
      <c r="E355" s="52" t="s">
        <v>165</v>
      </c>
      <c r="F355" s="66">
        <v>13</v>
      </c>
      <c r="G355" s="47">
        <f t="shared" si="17"/>
        <v>76</v>
      </c>
      <c r="H355" s="48"/>
      <c r="I355" s="49"/>
      <c r="J355" s="48"/>
      <c r="K355" s="50">
        <f t="shared" si="16"/>
      </c>
      <c r="L355" s="48"/>
      <c r="M355" s="49"/>
    </row>
    <row r="356" spans="1:13" ht="14.25" hidden="1">
      <c r="A356" s="36"/>
      <c r="B356" s="52" t="s">
        <v>524</v>
      </c>
      <c r="C356" s="52" t="s">
        <v>525</v>
      </c>
      <c r="D356" s="51">
        <v>43328</v>
      </c>
      <c r="E356" s="52" t="s">
        <v>17</v>
      </c>
      <c r="F356" s="53">
        <v>48</v>
      </c>
      <c r="G356" s="47">
        <f t="shared" si="17"/>
        <v>77</v>
      </c>
      <c r="H356" s="72"/>
      <c r="I356" s="72"/>
      <c r="J356" s="72"/>
      <c r="K356" s="50">
        <f aca="true" t="shared" si="18" ref="K356:K419">IF(J356&lt;&gt;0,-(J356-H356)/J356,"")</f>
      </c>
      <c r="L356" s="48"/>
      <c r="M356" s="48"/>
    </row>
    <row r="357" spans="1:13" ht="14.25" hidden="1">
      <c r="A357" s="36"/>
      <c r="B357" s="52" t="s">
        <v>526</v>
      </c>
      <c r="C357" s="52" t="s">
        <v>527</v>
      </c>
      <c r="D357" s="51">
        <v>43328</v>
      </c>
      <c r="E357" s="52" t="s">
        <v>14</v>
      </c>
      <c r="F357" s="53">
        <v>48</v>
      </c>
      <c r="G357" s="47">
        <f t="shared" si="17"/>
        <v>77</v>
      </c>
      <c r="H357" s="48"/>
      <c r="I357" s="48"/>
      <c r="J357" s="48"/>
      <c r="K357" s="50">
        <f t="shared" si="18"/>
      </c>
      <c r="L357" s="73"/>
      <c r="M357" s="73"/>
    </row>
    <row r="358" spans="1:13" ht="14.25" hidden="1">
      <c r="A358" s="36"/>
      <c r="B358" s="52" t="s">
        <v>528</v>
      </c>
      <c r="C358" s="52" t="s">
        <v>529</v>
      </c>
      <c r="D358" s="51">
        <v>43328</v>
      </c>
      <c r="E358" s="52" t="s">
        <v>31</v>
      </c>
      <c r="F358" s="65"/>
      <c r="G358" s="47">
        <f t="shared" si="17"/>
        <v>77</v>
      </c>
      <c r="H358" s="48"/>
      <c r="I358" s="48"/>
      <c r="J358" s="48"/>
      <c r="K358" s="50">
        <f t="shared" si="18"/>
      </c>
      <c r="L358" s="48"/>
      <c r="M358" s="48"/>
    </row>
    <row r="359" spans="1:13" ht="14.25" hidden="1">
      <c r="A359" s="36"/>
      <c r="B359" s="52" t="s">
        <v>530</v>
      </c>
      <c r="C359" s="52" t="s">
        <v>531</v>
      </c>
      <c r="D359" s="51">
        <v>43328</v>
      </c>
      <c r="E359" s="52" t="s">
        <v>48</v>
      </c>
      <c r="F359" s="66">
        <v>6</v>
      </c>
      <c r="G359" s="47">
        <f t="shared" si="17"/>
        <v>77</v>
      </c>
      <c r="H359" s="48"/>
      <c r="I359" s="48"/>
      <c r="J359" s="48"/>
      <c r="K359" s="50">
        <f t="shared" si="18"/>
      </c>
      <c r="L359" s="48"/>
      <c r="M359" s="48"/>
    </row>
    <row r="360" spans="1:13" ht="14.25" hidden="1">
      <c r="A360" s="36"/>
      <c r="B360" s="52" t="s">
        <v>532</v>
      </c>
      <c r="C360" s="52" t="s">
        <v>532</v>
      </c>
      <c r="D360" s="51">
        <v>43328</v>
      </c>
      <c r="E360" s="52" t="s">
        <v>65</v>
      </c>
      <c r="F360" s="66"/>
      <c r="G360" s="47">
        <f t="shared" si="17"/>
        <v>77</v>
      </c>
      <c r="H360" s="48"/>
      <c r="I360" s="48"/>
      <c r="J360" s="48"/>
      <c r="K360" s="50">
        <f t="shared" si="18"/>
      </c>
      <c r="L360" s="48"/>
      <c r="M360" s="48"/>
    </row>
    <row r="361" spans="1:13" ht="14.25" hidden="1">
      <c r="A361" s="36"/>
      <c r="B361" s="52" t="s">
        <v>533</v>
      </c>
      <c r="C361" s="52" t="s">
        <v>534</v>
      </c>
      <c r="D361" s="51">
        <v>43328</v>
      </c>
      <c r="E361" s="52" t="s">
        <v>126</v>
      </c>
      <c r="F361" s="66"/>
      <c r="G361" s="47">
        <f t="shared" si="17"/>
        <v>77</v>
      </c>
      <c r="H361" s="48"/>
      <c r="I361" s="48"/>
      <c r="J361" s="48"/>
      <c r="K361" s="50">
        <f t="shared" si="18"/>
      </c>
      <c r="L361" s="48"/>
      <c r="M361" s="48"/>
    </row>
    <row r="362" spans="1:13" ht="14.25" hidden="1">
      <c r="A362" s="36"/>
      <c r="B362" s="54" t="s">
        <v>535</v>
      </c>
      <c r="C362" s="54" t="s">
        <v>536</v>
      </c>
      <c r="D362" s="51">
        <v>43321</v>
      </c>
      <c r="E362" s="52" t="s">
        <v>28</v>
      </c>
      <c r="F362" s="55">
        <v>1</v>
      </c>
      <c r="G362" s="47">
        <f t="shared" si="17"/>
        <v>78</v>
      </c>
      <c r="H362" s="48"/>
      <c r="I362" s="49"/>
      <c r="J362" s="48"/>
      <c r="K362" s="50">
        <f t="shared" si="18"/>
      </c>
      <c r="L362" s="48"/>
      <c r="M362" s="49"/>
    </row>
    <row r="363" spans="1:13" ht="14.25" hidden="1">
      <c r="A363" s="36"/>
      <c r="B363" s="54" t="s">
        <v>537</v>
      </c>
      <c r="C363" s="54" t="s">
        <v>538</v>
      </c>
      <c r="D363" s="51">
        <v>43321</v>
      </c>
      <c r="E363" s="52" t="s">
        <v>28</v>
      </c>
      <c r="F363" s="55">
        <v>2</v>
      </c>
      <c r="G363" s="47">
        <f t="shared" si="17"/>
        <v>78</v>
      </c>
      <c r="H363" s="48"/>
      <c r="I363" s="49"/>
      <c r="J363" s="48"/>
      <c r="K363" s="50">
        <f t="shared" si="18"/>
      </c>
      <c r="L363" s="48"/>
      <c r="M363" s="48"/>
    </row>
    <row r="364" spans="1:13" ht="14.25" hidden="1">
      <c r="A364" s="36"/>
      <c r="B364" s="54" t="s">
        <v>539</v>
      </c>
      <c r="C364" s="54" t="s">
        <v>540</v>
      </c>
      <c r="D364" s="51">
        <v>43321</v>
      </c>
      <c r="E364" s="52" t="s">
        <v>14</v>
      </c>
      <c r="F364" s="53">
        <v>57</v>
      </c>
      <c r="G364" s="47">
        <f t="shared" si="17"/>
        <v>78</v>
      </c>
      <c r="H364" s="48"/>
      <c r="I364" s="49"/>
      <c r="J364" s="48"/>
      <c r="K364" s="50">
        <f t="shared" si="18"/>
      </c>
      <c r="L364" s="48"/>
      <c r="M364" s="49"/>
    </row>
    <row r="365" spans="1:13" ht="14.25" hidden="1">
      <c r="A365" s="36"/>
      <c r="B365" s="54" t="s">
        <v>541</v>
      </c>
      <c r="C365" s="54" t="s">
        <v>542</v>
      </c>
      <c r="D365" s="51">
        <v>43321</v>
      </c>
      <c r="E365" s="52" t="s">
        <v>20</v>
      </c>
      <c r="F365" s="66"/>
      <c r="G365" s="47">
        <f t="shared" si="17"/>
        <v>78</v>
      </c>
      <c r="H365" s="48"/>
      <c r="I365" s="49"/>
      <c r="J365" s="48"/>
      <c r="K365" s="50">
        <f t="shared" si="18"/>
      </c>
      <c r="L365" s="48"/>
      <c r="M365" s="49"/>
    </row>
    <row r="366" spans="1:13" ht="14.25" hidden="1">
      <c r="A366" s="36"/>
      <c r="B366" s="54" t="s">
        <v>543</v>
      </c>
      <c r="C366" s="54" t="s">
        <v>544</v>
      </c>
      <c r="D366" s="51">
        <v>43321</v>
      </c>
      <c r="E366" s="52" t="s">
        <v>31</v>
      </c>
      <c r="F366" s="66"/>
      <c r="G366" s="47">
        <f t="shared" si="17"/>
        <v>78</v>
      </c>
      <c r="H366" s="48"/>
      <c r="I366" s="49"/>
      <c r="J366" s="48"/>
      <c r="K366" s="50">
        <f t="shared" si="18"/>
      </c>
      <c r="L366" s="48"/>
      <c r="M366" s="49"/>
    </row>
    <row r="367" spans="1:13" ht="14.25" hidden="1">
      <c r="A367" s="36"/>
      <c r="B367" s="54" t="s">
        <v>545</v>
      </c>
      <c r="C367" s="54" t="s">
        <v>546</v>
      </c>
      <c r="D367" s="51">
        <v>43321</v>
      </c>
      <c r="E367" s="52" t="s">
        <v>129</v>
      </c>
      <c r="F367" s="66"/>
      <c r="G367" s="47">
        <f t="shared" si="17"/>
        <v>78</v>
      </c>
      <c r="H367" s="48"/>
      <c r="I367" s="49"/>
      <c r="J367" s="48"/>
      <c r="K367" s="50">
        <f t="shared" si="18"/>
      </c>
      <c r="L367" s="48"/>
      <c r="M367" s="49"/>
    </row>
    <row r="368" spans="1:13" ht="14.25" hidden="1">
      <c r="A368" s="36"/>
      <c r="B368" s="52" t="s">
        <v>547</v>
      </c>
      <c r="C368" s="52" t="s">
        <v>548</v>
      </c>
      <c r="D368" s="51">
        <v>43314</v>
      </c>
      <c r="E368" s="52" t="s">
        <v>25</v>
      </c>
      <c r="F368" s="53">
        <v>62</v>
      </c>
      <c r="G368" s="47">
        <f t="shared" si="17"/>
        <v>79</v>
      </c>
      <c r="H368" s="48"/>
      <c r="I368" s="48"/>
      <c r="J368" s="48"/>
      <c r="K368" s="50">
        <f t="shared" si="18"/>
      </c>
      <c r="L368" s="48"/>
      <c r="M368" s="48"/>
    </row>
    <row r="369" spans="1:13" ht="14.25" hidden="1">
      <c r="A369" s="36"/>
      <c r="B369" s="52" t="s">
        <v>549</v>
      </c>
      <c r="C369" s="52" t="s">
        <v>550</v>
      </c>
      <c r="D369" s="51">
        <v>43314</v>
      </c>
      <c r="E369" s="52" t="s">
        <v>20</v>
      </c>
      <c r="F369" s="65"/>
      <c r="G369" s="47">
        <f t="shared" si="17"/>
        <v>79</v>
      </c>
      <c r="H369" s="48"/>
      <c r="I369" s="48"/>
      <c r="J369" s="48"/>
      <c r="K369" s="50">
        <f t="shared" si="18"/>
      </c>
      <c r="L369" s="48"/>
      <c r="M369" s="48"/>
    </row>
    <row r="370" spans="1:13" ht="14.25" hidden="1">
      <c r="A370" s="36"/>
      <c r="B370" s="52" t="s">
        <v>551</v>
      </c>
      <c r="C370" s="74" t="s">
        <v>552</v>
      </c>
      <c r="D370" s="51">
        <v>43314</v>
      </c>
      <c r="E370" s="52" t="s">
        <v>48</v>
      </c>
      <c r="F370" s="66">
        <v>2</v>
      </c>
      <c r="G370" s="47">
        <f t="shared" si="17"/>
        <v>79</v>
      </c>
      <c r="H370" s="48"/>
      <c r="I370" s="48"/>
      <c r="J370" s="48"/>
      <c r="K370" s="50">
        <f t="shared" si="18"/>
      </c>
      <c r="L370" s="48"/>
      <c r="M370" s="48"/>
    </row>
    <row r="371" spans="1:13" ht="14.25" hidden="1">
      <c r="A371" s="36"/>
      <c r="B371" s="67" t="s">
        <v>553</v>
      </c>
      <c r="C371" s="54" t="s">
        <v>554</v>
      </c>
      <c r="D371" s="44">
        <v>43307</v>
      </c>
      <c r="E371" s="45" t="s">
        <v>28</v>
      </c>
      <c r="F371" s="55">
        <v>2</v>
      </c>
      <c r="G371" s="47">
        <f t="shared" si="17"/>
        <v>80</v>
      </c>
      <c r="H371" s="48"/>
      <c r="I371" s="49"/>
      <c r="J371" s="48"/>
      <c r="K371" s="50">
        <f t="shared" si="18"/>
      </c>
      <c r="L371" s="48"/>
      <c r="M371" s="48"/>
    </row>
    <row r="372" spans="1:13" ht="14.25" hidden="1">
      <c r="A372" s="36"/>
      <c r="B372" s="52" t="s">
        <v>555</v>
      </c>
      <c r="C372" s="52" t="s">
        <v>556</v>
      </c>
      <c r="D372" s="44">
        <v>43307</v>
      </c>
      <c r="E372" s="52" t="s">
        <v>20</v>
      </c>
      <c r="F372" s="65"/>
      <c r="G372" s="47">
        <f t="shared" si="17"/>
        <v>80</v>
      </c>
      <c r="H372" s="48"/>
      <c r="I372" s="48"/>
      <c r="J372" s="48"/>
      <c r="K372" s="50">
        <f t="shared" si="18"/>
      </c>
      <c r="L372" s="48"/>
      <c r="M372" s="48"/>
    </row>
    <row r="373" spans="1:13" ht="14.25" hidden="1">
      <c r="A373" s="36"/>
      <c r="B373" s="52" t="s">
        <v>557</v>
      </c>
      <c r="C373" s="52" t="s">
        <v>558</v>
      </c>
      <c r="D373" s="44">
        <v>43307</v>
      </c>
      <c r="E373" s="52" t="s">
        <v>65</v>
      </c>
      <c r="F373" s="66"/>
      <c r="G373" s="47">
        <f t="shared" si="17"/>
        <v>80</v>
      </c>
      <c r="H373" s="48"/>
      <c r="I373" s="48"/>
      <c r="J373" s="48"/>
      <c r="K373" s="50">
        <f t="shared" si="18"/>
      </c>
      <c r="L373" s="48"/>
      <c r="M373" s="48"/>
    </row>
    <row r="374" spans="1:13" ht="14.25" hidden="1">
      <c r="A374" s="36"/>
      <c r="B374" s="67" t="s">
        <v>559</v>
      </c>
      <c r="C374" s="54" t="s">
        <v>560</v>
      </c>
      <c r="D374" s="44">
        <v>43300</v>
      </c>
      <c r="E374" s="45" t="s">
        <v>25</v>
      </c>
      <c r="F374" s="53">
        <v>70</v>
      </c>
      <c r="G374" s="47">
        <f t="shared" si="17"/>
        <v>81</v>
      </c>
      <c r="H374" s="48"/>
      <c r="I374" s="49"/>
      <c r="J374" s="48"/>
      <c r="K374" s="50">
        <f t="shared" si="18"/>
      </c>
      <c r="L374" s="48"/>
      <c r="M374" s="48"/>
    </row>
    <row r="375" spans="1:13" ht="14.25" hidden="1">
      <c r="A375" s="36"/>
      <c r="B375" s="67" t="s">
        <v>561</v>
      </c>
      <c r="C375" s="54" t="s">
        <v>562</v>
      </c>
      <c r="D375" s="44">
        <v>43293</v>
      </c>
      <c r="E375" s="45" t="s">
        <v>14</v>
      </c>
      <c r="F375" s="53">
        <v>71</v>
      </c>
      <c r="G375" s="47">
        <f t="shared" si="17"/>
        <v>82</v>
      </c>
      <c r="H375" s="48"/>
      <c r="I375" s="49"/>
      <c r="J375" s="48"/>
      <c r="K375" s="50">
        <f t="shared" si="18"/>
      </c>
      <c r="L375" s="48"/>
      <c r="M375" s="49"/>
    </row>
    <row r="376" spans="1:13" ht="14.25" hidden="1">
      <c r="A376" s="36"/>
      <c r="B376" s="67" t="s">
        <v>563</v>
      </c>
      <c r="C376" s="54" t="s">
        <v>564</v>
      </c>
      <c r="D376" s="44">
        <v>43293</v>
      </c>
      <c r="E376" s="45" t="s">
        <v>25</v>
      </c>
      <c r="F376" s="66">
        <v>57</v>
      </c>
      <c r="G376" s="47">
        <f t="shared" si="17"/>
        <v>82</v>
      </c>
      <c r="H376" s="48"/>
      <c r="I376" s="49"/>
      <c r="J376" s="48"/>
      <c r="K376" s="50">
        <f t="shared" si="18"/>
      </c>
      <c r="L376" s="48"/>
      <c r="M376" s="48"/>
    </row>
    <row r="377" spans="1:13" ht="14.25" hidden="1">
      <c r="A377" s="36"/>
      <c r="B377" s="67" t="s">
        <v>565</v>
      </c>
      <c r="C377" s="52" t="s">
        <v>566</v>
      </c>
      <c r="D377" s="51">
        <v>43286</v>
      </c>
      <c r="E377" s="52" t="s">
        <v>20</v>
      </c>
      <c r="F377" s="65"/>
      <c r="G377" s="47">
        <f t="shared" si="17"/>
        <v>83</v>
      </c>
      <c r="H377" s="48"/>
      <c r="I377" s="49"/>
      <c r="J377" s="48"/>
      <c r="K377" s="50">
        <f t="shared" si="18"/>
      </c>
      <c r="L377" s="48"/>
      <c r="M377" s="48"/>
    </row>
    <row r="378" spans="1:13" ht="14.25" hidden="1">
      <c r="A378" s="36"/>
      <c r="B378" s="52" t="s">
        <v>567</v>
      </c>
      <c r="C378" s="52" t="s">
        <v>568</v>
      </c>
      <c r="D378" s="51">
        <v>43286</v>
      </c>
      <c r="E378" s="52" t="s">
        <v>14</v>
      </c>
      <c r="F378" s="66"/>
      <c r="G378" s="47">
        <f t="shared" si="17"/>
        <v>83</v>
      </c>
      <c r="H378" s="48"/>
      <c r="I378" s="49"/>
      <c r="J378" s="48"/>
      <c r="K378" s="50">
        <f t="shared" si="18"/>
      </c>
      <c r="L378" s="48"/>
      <c r="M378" s="48"/>
    </row>
    <row r="379" spans="1:13" ht="14.25" hidden="1">
      <c r="A379" s="36"/>
      <c r="B379" s="52" t="s">
        <v>569</v>
      </c>
      <c r="C379" s="52" t="s">
        <v>570</v>
      </c>
      <c r="D379" s="51">
        <v>43286</v>
      </c>
      <c r="E379" s="52" t="s">
        <v>65</v>
      </c>
      <c r="F379" s="66"/>
      <c r="G379" s="47">
        <f t="shared" si="17"/>
        <v>83</v>
      </c>
      <c r="H379" s="48"/>
      <c r="I379" s="49"/>
      <c r="J379" s="48"/>
      <c r="K379" s="50">
        <f t="shared" si="18"/>
      </c>
      <c r="L379" s="48"/>
      <c r="M379" s="48"/>
    </row>
    <row r="380" spans="1:13" ht="14.25" hidden="1">
      <c r="A380" s="36"/>
      <c r="B380" s="52" t="s">
        <v>571</v>
      </c>
      <c r="C380" s="52" t="s">
        <v>572</v>
      </c>
      <c r="D380" s="51">
        <v>43286</v>
      </c>
      <c r="E380" s="52" t="s">
        <v>17</v>
      </c>
      <c r="F380" s="66"/>
      <c r="G380" s="47">
        <f t="shared" si="17"/>
        <v>83</v>
      </c>
      <c r="H380" s="48"/>
      <c r="I380" s="49"/>
      <c r="J380" s="48"/>
      <c r="K380" s="50">
        <f t="shared" si="18"/>
      </c>
      <c r="L380" s="48"/>
      <c r="M380" s="48"/>
    </row>
    <row r="381" spans="1:13" ht="14.25" hidden="1">
      <c r="A381" s="36"/>
      <c r="B381" s="52" t="s">
        <v>573</v>
      </c>
      <c r="C381" s="52" t="s">
        <v>574</v>
      </c>
      <c r="D381" s="51">
        <v>43286</v>
      </c>
      <c r="E381" s="52" t="s">
        <v>48</v>
      </c>
      <c r="F381" s="66">
        <v>8</v>
      </c>
      <c r="G381" s="47">
        <f t="shared" si="17"/>
        <v>83</v>
      </c>
      <c r="H381" s="48"/>
      <c r="I381" s="49"/>
      <c r="J381" s="48"/>
      <c r="K381" s="50">
        <f t="shared" si="18"/>
      </c>
      <c r="L381" s="48"/>
      <c r="M381" s="48"/>
    </row>
    <row r="382" spans="1:13" ht="14.25" hidden="1">
      <c r="A382" s="36"/>
      <c r="B382" s="52" t="s">
        <v>575</v>
      </c>
      <c r="C382" s="52" t="s">
        <v>576</v>
      </c>
      <c r="D382" s="51">
        <v>43286</v>
      </c>
      <c r="E382" s="52" t="s">
        <v>129</v>
      </c>
      <c r="F382" s="66"/>
      <c r="G382" s="47">
        <f t="shared" si="17"/>
        <v>83</v>
      </c>
      <c r="H382" s="48"/>
      <c r="I382" s="49"/>
      <c r="J382" s="48"/>
      <c r="K382" s="50">
        <f t="shared" si="18"/>
      </c>
      <c r="L382" s="48"/>
      <c r="M382" s="48"/>
    </row>
    <row r="383" spans="1:13" ht="14.25" hidden="1">
      <c r="A383" s="36"/>
      <c r="B383" s="54" t="s">
        <v>577</v>
      </c>
      <c r="C383" s="54" t="s">
        <v>578</v>
      </c>
      <c r="D383" s="51">
        <v>43280</v>
      </c>
      <c r="E383" s="52" t="s">
        <v>28</v>
      </c>
      <c r="F383" s="66">
        <v>1</v>
      </c>
      <c r="G383" s="47">
        <f t="shared" si="17"/>
        <v>84</v>
      </c>
      <c r="H383" s="48"/>
      <c r="I383" s="49"/>
      <c r="J383" s="48"/>
      <c r="K383" s="50">
        <f t="shared" si="18"/>
      </c>
      <c r="L383" s="48"/>
      <c r="M383" s="49"/>
    </row>
    <row r="384" spans="1:13" ht="14.25" hidden="1">
      <c r="A384" s="36"/>
      <c r="B384" s="54" t="s">
        <v>579</v>
      </c>
      <c r="C384" s="54" t="s">
        <v>580</v>
      </c>
      <c r="D384" s="51">
        <v>43279</v>
      </c>
      <c r="E384" s="52" t="s">
        <v>119</v>
      </c>
      <c r="F384" s="66"/>
      <c r="G384" s="47">
        <f t="shared" si="17"/>
        <v>84</v>
      </c>
      <c r="H384" s="48"/>
      <c r="I384" s="49"/>
      <c r="J384" s="48"/>
      <c r="K384" s="50">
        <f t="shared" si="18"/>
      </c>
      <c r="L384" s="48"/>
      <c r="M384" s="48"/>
    </row>
    <row r="385" spans="1:13" ht="14.25" hidden="1">
      <c r="A385" s="36"/>
      <c r="B385" s="54" t="s">
        <v>581</v>
      </c>
      <c r="C385" s="54" t="s">
        <v>582</v>
      </c>
      <c r="D385" s="51">
        <v>43272</v>
      </c>
      <c r="E385" s="52" t="s">
        <v>14</v>
      </c>
      <c r="F385" s="66"/>
      <c r="G385" s="47">
        <f t="shared" si="17"/>
        <v>85</v>
      </c>
      <c r="H385" s="48"/>
      <c r="I385" s="49"/>
      <c r="J385" s="48"/>
      <c r="K385" s="50">
        <f t="shared" si="18"/>
      </c>
      <c r="L385" s="48"/>
      <c r="M385" s="49"/>
    </row>
    <row r="386" spans="1:13" ht="14.25" hidden="1">
      <c r="A386" s="36"/>
      <c r="B386" s="54" t="s">
        <v>583</v>
      </c>
      <c r="C386" s="54" t="s">
        <v>584</v>
      </c>
      <c r="D386" s="51">
        <v>43272</v>
      </c>
      <c r="E386" s="52" t="s">
        <v>25</v>
      </c>
      <c r="F386" s="66">
        <v>36</v>
      </c>
      <c r="G386" s="47">
        <f t="shared" si="17"/>
        <v>85</v>
      </c>
      <c r="H386" s="48"/>
      <c r="I386" s="49"/>
      <c r="J386" s="48"/>
      <c r="K386" s="50">
        <f t="shared" si="18"/>
      </c>
      <c r="L386" s="48"/>
      <c r="M386" s="49"/>
    </row>
    <row r="387" spans="1:13" ht="14.25" hidden="1">
      <c r="A387" s="36"/>
      <c r="B387" s="54" t="s">
        <v>585</v>
      </c>
      <c r="C387" s="54" t="s">
        <v>586</v>
      </c>
      <c r="D387" s="51">
        <v>43272</v>
      </c>
      <c r="E387" s="52" t="s">
        <v>20</v>
      </c>
      <c r="F387" s="66"/>
      <c r="G387" s="47">
        <f t="shared" si="17"/>
        <v>85</v>
      </c>
      <c r="H387" s="48"/>
      <c r="I387" s="49"/>
      <c r="J387" s="48"/>
      <c r="K387" s="50">
        <f t="shared" si="18"/>
      </c>
      <c r="L387" s="48"/>
      <c r="M387" s="49"/>
    </row>
    <row r="388" spans="1:13" ht="14.25" hidden="1">
      <c r="A388" s="36"/>
      <c r="B388" s="54" t="s">
        <v>587</v>
      </c>
      <c r="C388" s="74" t="s">
        <v>588</v>
      </c>
      <c r="D388" s="51">
        <v>43272</v>
      </c>
      <c r="E388" s="52" t="s">
        <v>31</v>
      </c>
      <c r="F388" s="66"/>
      <c r="G388" s="47">
        <f t="shared" si="17"/>
        <v>85</v>
      </c>
      <c r="H388" s="48"/>
      <c r="I388" s="49"/>
      <c r="J388" s="48"/>
      <c r="K388" s="50">
        <f t="shared" si="18"/>
      </c>
      <c r="L388" s="48"/>
      <c r="M388" s="49"/>
    </row>
    <row r="389" spans="1:13" ht="14.25" hidden="1">
      <c r="A389" s="36"/>
      <c r="B389" s="54" t="s">
        <v>589</v>
      </c>
      <c r="C389" s="54" t="s">
        <v>590</v>
      </c>
      <c r="D389" s="51">
        <v>43272</v>
      </c>
      <c r="E389" s="52" t="s">
        <v>48</v>
      </c>
      <c r="F389" s="66">
        <v>16</v>
      </c>
      <c r="G389" s="47">
        <f t="shared" si="17"/>
        <v>85</v>
      </c>
      <c r="H389" s="48"/>
      <c r="I389" s="49"/>
      <c r="J389" s="48"/>
      <c r="K389" s="50">
        <f t="shared" si="18"/>
      </c>
      <c r="L389" s="48"/>
      <c r="M389" s="49"/>
    </row>
    <row r="390" spans="1:13" ht="14.25" hidden="1">
      <c r="A390" s="36"/>
      <c r="B390" s="74" t="s">
        <v>591</v>
      </c>
      <c r="C390" s="74" t="s">
        <v>591</v>
      </c>
      <c r="D390" s="51">
        <v>43272</v>
      </c>
      <c r="E390" s="52" t="s">
        <v>129</v>
      </c>
      <c r="F390" s="66"/>
      <c r="G390" s="47">
        <f t="shared" si="17"/>
        <v>85</v>
      </c>
      <c r="H390" s="48"/>
      <c r="I390" s="49"/>
      <c r="J390" s="48"/>
      <c r="K390" s="50">
        <f t="shared" si="18"/>
      </c>
      <c r="L390" s="48"/>
      <c r="M390" s="49"/>
    </row>
    <row r="391" spans="1:13" ht="14.25" hidden="1">
      <c r="A391" s="36"/>
      <c r="B391" s="54" t="s">
        <v>592</v>
      </c>
      <c r="C391" s="54" t="s">
        <v>593</v>
      </c>
      <c r="D391" s="51">
        <v>43265</v>
      </c>
      <c r="E391" s="45" t="s">
        <v>14</v>
      </c>
      <c r="F391" s="53">
        <v>60</v>
      </c>
      <c r="G391" s="47">
        <f t="shared" si="17"/>
        <v>86</v>
      </c>
      <c r="H391" s="48"/>
      <c r="I391" s="49"/>
      <c r="J391" s="48"/>
      <c r="K391" s="50">
        <f t="shared" si="18"/>
      </c>
      <c r="L391" s="48"/>
      <c r="M391" s="49"/>
    </row>
    <row r="392" spans="1:13" ht="14.25" hidden="1">
      <c r="A392" s="36"/>
      <c r="B392" s="52" t="s">
        <v>594</v>
      </c>
      <c r="C392" s="52" t="s">
        <v>595</v>
      </c>
      <c r="D392" s="51">
        <v>43265</v>
      </c>
      <c r="E392" s="52" t="s">
        <v>28</v>
      </c>
      <c r="F392" s="66">
        <v>1</v>
      </c>
      <c r="G392" s="47">
        <f t="shared" si="17"/>
        <v>86</v>
      </c>
      <c r="H392" s="48"/>
      <c r="I392" s="48"/>
      <c r="J392" s="48"/>
      <c r="K392" s="50">
        <f t="shared" si="18"/>
      </c>
      <c r="L392" s="48"/>
      <c r="M392" s="48"/>
    </row>
    <row r="393" spans="1:13" ht="14.25" hidden="1">
      <c r="A393" s="36"/>
      <c r="B393" s="54" t="s">
        <v>596</v>
      </c>
      <c r="C393" s="54" t="s">
        <v>597</v>
      </c>
      <c r="D393" s="51">
        <v>43265</v>
      </c>
      <c r="E393" s="45" t="s">
        <v>31</v>
      </c>
      <c r="F393" s="66"/>
      <c r="G393" s="47">
        <f aca="true" t="shared" si="19" ref="G393:G456">ROUNDUP(DATEDIF(D393,$B$723,"d")/7,0)</f>
        <v>86</v>
      </c>
      <c r="H393" s="48"/>
      <c r="I393" s="49"/>
      <c r="J393" s="48"/>
      <c r="K393" s="50">
        <f t="shared" si="18"/>
      </c>
      <c r="L393" s="48"/>
      <c r="M393" s="49"/>
    </row>
    <row r="394" spans="1:13" ht="14.25" hidden="1">
      <c r="A394" s="36"/>
      <c r="B394" s="54" t="s">
        <v>598</v>
      </c>
      <c r="C394" s="54" t="s">
        <v>599</v>
      </c>
      <c r="D394" s="51">
        <v>43265</v>
      </c>
      <c r="E394" s="45" t="s">
        <v>48</v>
      </c>
      <c r="F394" s="66">
        <v>3</v>
      </c>
      <c r="G394" s="47">
        <f t="shared" si="19"/>
        <v>86</v>
      </c>
      <c r="H394" s="48"/>
      <c r="I394" s="49"/>
      <c r="J394" s="48"/>
      <c r="K394" s="50">
        <f t="shared" si="18"/>
      </c>
      <c r="L394" s="48"/>
      <c r="M394" s="49"/>
    </row>
    <row r="395" spans="1:13" ht="14.25" hidden="1">
      <c r="A395" s="36"/>
      <c r="B395" s="52" t="s">
        <v>600</v>
      </c>
      <c r="C395" s="52" t="s">
        <v>601</v>
      </c>
      <c r="D395" s="51">
        <v>43258</v>
      </c>
      <c r="E395" s="52" t="s">
        <v>102</v>
      </c>
      <c r="F395" s="53">
        <v>25</v>
      </c>
      <c r="G395" s="47">
        <f t="shared" si="19"/>
        <v>87</v>
      </c>
      <c r="H395" s="48"/>
      <c r="I395" s="48"/>
      <c r="J395" s="48"/>
      <c r="K395" s="50">
        <f t="shared" si="18"/>
      </c>
      <c r="L395" s="48"/>
      <c r="M395" s="48"/>
    </row>
    <row r="396" spans="1:13" ht="14.25" hidden="1">
      <c r="A396" s="36"/>
      <c r="B396" s="52" t="s">
        <v>602</v>
      </c>
      <c r="C396" s="52" t="s">
        <v>603</v>
      </c>
      <c r="D396" s="51">
        <v>43258</v>
      </c>
      <c r="E396" s="52" t="s">
        <v>25</v>
      </c>
      <c r="F396" s="66">
        <v>66</v>
      </c>
      <c r="G396" s="47">
        <f t="shared" si="19"/>
        <v>87</v>
      </c>
      <c r="H396" s="48"/>
      <c r="I396" s="48"/>
      <c r="J396" s="48"/>
      <c r="K396" s="50">
        <f t="shared" si="18"/>
      </c>
      <c r="L396" s="48"/>
      <c r="M396" s="48"/>
    </row>
    <row r="397" spans="1:13" ht="14.25" hidden="1">
      <c r="A397" s="36"/>
      <c r="B397" s="52" t="s">
        <v>604</v>
      </c>
      <c r="C397" s="52" t="s">
        <v>605</v>
      </c>
      <c r="D397" s="51">
        <v>43258</v>
      </c>
      <c r="E397" s="52" t="s">
        <v>31</v>
      </c>
      <c r="F397" s="66"/>
      <c r="G397" s="47">
        <f t="shared" si="19"/>
        <v>87</v>
      </c>
      <c r="H397" s="48"/>
      <c r="I397" s="48"/>
      <c r="J397" s="48"/>
      <c r="K397" s="50">
        <f t="shared" si="18"/>
      </c>
      <c r="L397" s="48"/>
      <c r="M397" s="48"/>
    </row>
    <row r="398" spans="1:13" ht="14.25" hidden="1">
      <c r="A398" s="36"/>
      <c r="B398" s="52" t="s">
        <v>606</v>
      </c>
      <c r="C398" s="52" t="s">
        <v>607</v>
      </c>
      <c r="D398" s="51">
        <v>43251</v>
      </c>
      <c r="E398" s="52" t="s">
        <v>17</v>
      </c>
      <c r="F398" s="66">
        <v>48</v>
      </c>
      <c r="G398" s="47">
        <f t="shared" si="19"/>
        <v>88</v>
      </c>
      <c r="H398" s="48"/>
      <c r="I398" s="49"/>
      <c r="J398" s="48"/>
      <c r="K398" s="50">
        <f t="shared" si="18"/>
      </c>
      <c r="L398" s="48"/>
      <c r="M398" s="49"/>
    </row>
    <row r="399" spans="1:13" ht="14.25" hidden="1">
      <c r="A399" s="36"/>
      <c r="B399" s="52" t="s">
        <v>608</v>
      </c>
      <c r="C399" s="52" t="s">
        <v>609</v>
      </c>
      <c r="D399" s="51">
        <v>43251</v>
      </c>
      <c r="E399" s="52" t="s">
        <v>20</v>
      </c>
      <c r="F399" s="66"/>
      <c r="G399" s="47">
        <f t="shared" si="19"/>
        <v>88</v>
      </c>
      <c r="H399" s="48"/>
      <c r="I399" s="49"/>
      <c r="J399" s="48"/>
      <c r="K399" s="50">
        <f t="shared" si="18"/>
      </c>
      <c r="L399" s="48"/>
      <c r="M399" s="49"/>
    </row>
    <row r="400" spans="1:13" ht="14.25" hidden="1">
      <c r="A400" s="36"/>
      <c r="B400" s="68" t="s">
        <v>610</v>
      </c>
      <c r="C400" s="68" t="s">
        <v>611</v>
      </c>
      <c r="D400" s="51">
        <v>43251</v>
      </c>
      <c r="E400" s="45" t="s">
        <v>48</v>
      </c>
      <c r="F400" s="66">
        <v>16</v>
      </c>
      <c r="G400" s="47">
        <f t="shared" si="19"/>
        <v>88</v>
      </c>
      <c r="H400" s="48"/>
      <c r="I400" s="48"/>
      <c r="J400" s="48"/>
      <c r="K400" s="50">
        <f t="shared" si="18"/>
      </c>
      <c r="L400" s="48"/>
      <c r="M400" s="49"/>
    </row>
    <row r="401" spans="1:13" ht="14.25" hidden="1">
      <c r="A401" s="36"/>
      <c r="B401" s="68" t="s">
        <v>612</v>
      </c>
      <c r="C401" s="68" t="s">
        <v>613</v>
      </c>
      <c r="D401" s="51">
        <v>43244</v>
      </c>
      <c r="E401" s="45" t="s">
        <v>20</v>
      </c>
      <c r="F401" s="66"/>
      <c r="G401" s="47">
        <f t="shared" si="19"/>
        <v>89</v>
      </c>
      <c r="H401" s="48"/>
      <c r="I401" s="48"/>
      <c r="J401" s="48"/>
      <c r="K401" s="50">
        <f t="shared" si="18"/>
      </c>
      <c r="L401" s="48"/>
      <c r="M401" s="48"/>
    </row>
    <row r="402" spans="1:13" ht="14.25" hidden="1">
      <c r="A402" s="36"/>
      <c r="B402" s="52" t="s">
        <v>614</v>
      </c>
      <c r="C402" s="52" t="s">
        <v>614</v>
      </c>
      <c r="D402" s="51">
        <v>43237</v>
      </c>
      <c r="E402" s="52" t="s">
        <v>20</v>
      </c>
      <c r="F402" s="66"/>
      <c r="G402" s="47">
        <f t="shared" si="19"/>
        <v>90</v>
      </c>
      <c r="H402" s="48"/>
      <c r="I402" s="49"/>
      <c r="J402" s="48"/>
      <c r="K402" s="50">
        <f t="shared" si="18"/>
      </c>
      <c r="L402" s="48"/>
      <c r="M402" s="48"/>
    </row>
    <row r="403" spans="1:13" ht="14.25" hidden="1">
      <c r="A403" s="36"/>
      <c r="B403" s="52" t="s">
        <v>615</v>
      </c>
      <c r="C403" s="52" t="s">
        <v>616</v>
      </c>
      <c r="D403" s="51">
        <v>43237</v>
      </c>
      <c r="E403" s="52" t="s">
        <v>48</v>
      </c>
      <c r="F403" s="66">
        <v>7</v>
      </c>
      <c r="G403" s="47">
        <f t="shared" si="19"/>
        <v>90</v>
      </c>
      <c r="H403" s="48"/>
      <c r="I403" s="49"/>
      <c r="J403" s="48"/>
      <c r="K403" s="50">
        <f t="shared" si="18"/>
      </c>
      <c r="L403" s="71"/>
      <c r="M403" s="71"/>
    </row>
    <row r="404" spans="1:13" ht="14.25" hidden="1">
      <c r="A404" s="36"/>
      <c r="B404" s="52" t="s">
        <v>617</v>
      </c>
      <c r="C404" s="52" t="s">
        <v>618</v>
      </c>
      <c r="D404" s="51">
        <v>43237</v>
      </c>
      <c r="E404" s="52" t="s">
        <v>165</v>
      </c>
      <c r="F404" s="66">
        <v>19</v>
      </c>
      <c r="G404" s="47">
        <f t="shared" si="19"/>
        <v>90</v>
      </c>
      <c r="H404" s="48"/>
      <c r="I404" s="49"/>
      <c r="J404" s="48"/>
      <c r="K404" s="50">
        <f t="shared" si="18"/>
      </c>
      <c r="L404" s="48"/>
      <c r="M404" s="48"/>
    </row>
    <row r="405" spans="1:13" ht="14.25" hidden="1">
      <c r="A405" s="36"/>
      <c r="B405" s="54" t="s">
        <v>619</v>
      </c>
      <c r="C405" s="54" t="s">
        <v>620</v>
      </c>
      <c r="D405" s="51">
        <v>43230</v>
      </c>
      <c r="E405" s="52" t="s">
        <v>14</v>
      </c>
      <c r="F405" s="66"/>
      <c r="G405" s="47">
        <f t="shared" si="19"/>
        <v>91</v>
      </c>
      <c r="H405" s="48"/>
      <c r="I405" s="49"/>
      <c r="J405" s="48"/>
      <c r="K405" s="50">
        <f t="shared" si="18"/>
      </c>
      <c r="L405" s="48"/>
      <c r="M405" s="49"/>
    </row>
    <row r="406" spans="1:13" ht="14.25" hidden="1">
      <c r="A406" s="36"/>
      <c r="B406" s="54" t="s">
        <v>621</v>
      </c>
      <c r="C406" s="54" t="s">
        <v>622</v>
      </c>
      <c r="D406" s="51">
        <v>43230</v>
      </c>
      <c r="E406" s="52" t="s">
        <v>14</v>
      </c>
      <c r="F406" s="66"/>
      <c r="G406" s="47">
        <f t="shared" si="19"/>
        <v>91</v>
      </c>
      <c r="H406" s="48"/>
      <c r="I406" s="49"/>
      <c r="J406" s="48"/>
      <c r="K406" s="50">
        <f t="shared" si="18"/>
      </c>
      <c r="L406" s="48"/>
      <c r="M406" s="49"/>
    </row>
    <row r="407" spans="1:13" ht="14.25" hidden="1">
      <c r="A407" s="36"/>
      <c r="B407" s="54" t="s">
        <v>623</v>
      </c>
      <c r="C407" s="54" t="s">
        <v>624</v>
      </c>
      <c r="D407" s="51">
        <v>43230</v>
      </c>
      <c r="E407" s="52" t="s">
        <v>28</v>
      </c>
      <c r="F407" s="66">
        <v>2</v>
      </c>
      <c r="G407" s="47">
        <f t="shared" si="19"/>
        <v>91</v>
      </c>
      <c r="H407" s="48"/>
      <c r="I407" s="49"/>
      <c r="J407" s="48"/>
      <c r="K407" s="50">
        <f t="shared" si="18"/>
      </c>
      <c r="L407" s="48"/>
      <c r="M407" s="49"/>
    </row>
    <row r="408" spans="1:13" ht="14.25" hidden="1">
      <c r="A408" s="36"/>
      <c r="B408" s="54" t="s">
        <v>625</v>
      </c>
      <c r="C408" s="54" t="s">
        <v>626</v>
      </c>
      <c r="D408" s="51">
        <v>43230</v>
      </c>
      <c r="E408" s="52" t="s">
        <v>48</v>
      </c>
      <c r="F408" s="66">
        <v>6</v>
      </c>
      <c r="G408" s="47">
        <f t="shared" si="19"/>
        <v>91</v>
      </c>
      <c r="H408" s="48"/>
      <c r="I408" s="49"/>
      <c r="J408" s="48"/>
      <c r="K408" s="50">
        <f t="shared" si="18"/>
      </c>
      <c r="L408" s="48"/>
      <c r="M408" s="49"/>
    </row>
    <row r="409" spans="1:13" ht="14.25" hidden="1">
      <c r="A409" s="36"/>
      <c r="B409" s="54" t="s">
        <v>627</v>
      </c>
      <c r="C409" s="54" t="s">
        <v>628</v>
      </c>
      <c r="D409" s="51">
        <v>43230</v>
      </c>
      <c r="E409" s="52" t="s">
        <v>102</v>
      </c>
      <c r="F409" s="66">
        <v>24</v>
      </c>
      <c r="G409" s="47">
        <f t="shared" si="19"/>
        <v>91</v>
      </c>
      <c r="H409" s="48"/>
      <c r="I409" s="49"/>
      <c r="J409" s="48"/>
      <c r="K409" s="50">
        <f t="shared" si="18"/>
      </c>
      <c r="L409" s="48"/>
      <c r="M409" s="49"/>
    </row>
    <row r="410" spans="1:13" ht="14.25" hidden="1">
      <c r="A410" s="36"/>
      <c r="B410" s="54" t="s">
        <v>629</v>
      </c>
      <c r="C410" s="54" t="s">
        <v>630</v>
      </c>
      <c r="D410" s="51">
        <v>43230</v>
      </c>
      <c r="E410" s="52" t="s">
        <v>31</v>
      </c>
      <c r="F410" s="66"/>
      <c r="G410" s="47">
        <f t="shared" si="19"/>
        <v>91</v>
      </c>
      <c r="H410" s="48"/>
      <c r="I410" s="49"/>
      <c r="J410" s="48"/>
      <c r="K410" s="50">
        <f t="shared" si="18"/>
      </c>
      <c r="L410" s="48"/>
      <c r="M410" s="49"/>
    </row>
    <row r="411" spans="1:13" ht="14.25" hidden="1">
      <c r="A411" s="36"/>
      <c r="B411" s="54" t="s">
        <v>631</v>
      </c>
      <c r="C411" s="54" t="s">
        <v>632</v>
      </c>
      <c r="D411" s="51">
        <v>43230</v>
      </c>
      <c r="E411" s="52" t="s">
        <v>129</v>
      </c>
      <c r="F411" s="66"/>
      <c r="G411" s="47">
        <f t="shared" si="19"/>
        <v>91</v>
      </c>
      <c r="H411" s="48"/>
      <c r="I411" s="49"/>
      <c r="J411" s="48"/>
      <c r="K411" s="50">
        <f t="shared" si="18"/>
      </c>
      <c r="L411" s="48"/>
      <c r="M411" s="49"/>
    </row>
    <row r="412" spans="1:13" ht="14.25" hidden="1">
      <c r="A412" s="36"/>
      <c r="B412" s="54" t="s">
        <v>633</v>
      </c>
      <c r="C412" s="54" t="s">
        <v>633</v>
      </c>
      <c r="D412" s="51">
        <v>43223</v>
      </c>
      <c r="E412" s="45" t="s">
        <v>28</v>
      </c>
      <c r="F412" s="66">
        <v>1</v>
      </c>
      <c r="G412" s="47">
        <f t="shared" si="19"/>
        <v>92</v>
      </c>
      <c r="H412" s="48"/>
      <c r="I412" s="49"/>
      <c r="J412" s="48"/>
      <c r="K412" s="50">
        <f t="shared" si="18"/>
      </c>
      <c r="L412" s="48"/>
      <c r="M412" s="48"/>
    </row>
    <row r="413" spans="1:13" ht="14.25" hidden="1">
      <c r="A413" s="36"/>
      <c r="B413" s="52" t="s">
        <v>634</v>
      </c>
      <c r="C413" s="52" t="s">
        <v>635</v>
      </c>
      <c r="D413" s="51">
        <v>43223</v>
      </c>
      <c r="E413" s="52" t="s">
        <v>20</v>
      </c>
      <c r="F413" s="66"/>
      <c r="G413" s="47">
        <f t="shared" si="19"/>
        <v>92</v>
      </c>
      <c r="H413" s="48"/>
      <c r="I413" s="49"/>
      <c r="J413" s="48"/>
      <c r="K413" s="50">
        <f t="shared" si="18"/>
      </c>
      <c r="L413" s="48"/>
      <c r="M413" s="48"/>
    </row>
    <row r="414" spans="1:13" ht="14.25" hidden="1">
      <c r="A414" s="36"/>
      <c r="B414" s="54" t="s">
        <v>636</v>
      </c>
      <c r="C414" s="54" t="s">
        <v>637</v>
      </c>
      <c r="D414" s="51">
        <v>43223</v>
      </c>
      <c r="E414" s="45" t="s">
        <v>25</v>
      </c>
      <c r="F414" s="66">
        <v>53</v>
      </c>
      <c r="G414" s="47">
        <f t="shared" si="19"/>
        <v>92</v>
      </c>
      <c r="H414" s="48"/>
      <c r="I414" s="49"/>
      <c r="J414" s="48"/>
      <c r="K414" s="50">
        <f t="shared" si="18"/>
      </c>
      <c r="L414" s="48"/>
      <c r="M414" s="49"/>
    </row>
    <row r="415" spans="1:13" ht="14.25" hidden="1">
      <c r="A415" s="36"/>
      <c r="B415" s="52" t="s">
        <v>638</v>
      </c>
      <c r="C415" s="52" t="s">
        <v>639</v>
      </c>
      <c r="D415" s="51">
        <v>43223</v>
      </c>
      <c r="E415" s="52" t="s">
        <v>25</v>
      </c>
      <c r="F415" s="66">
        <v>45</v>
      </c>
      <c r="G415" s="47">
        <f t="shared" si="19"/>
        <v>92</v>
      </c>
      <c r="H415" s="48"/>
      <c r="I415" s="49"/>
      <c r="J415" s="48"/>
      <c r="K415" s="50">
        <f t="shared" si="18"/>
      </c>
      <c r="L415" s="48"/>
      <c r="M415" s="48"/>
    </row>
    <row r="416" spans="1:13" ht="14.25" hidden="1">
      <c r="A416" s="36"/>
      <c r="B416" s="52" t="s">
        <v>640</v>
      </c>
      <c r="C416" s="52" t="s">
        <v>641</v>
      </c>
      <c r="D416" s="51">
        <v>43223</v>
      </c>
      <c r="E416" s="52" t="s">
        <v>129</v>
      </c>
      <c r="F416" s="66"/>
      <c r="G416" s="47">
        <f t="shared" si="19"/>
        <v>92</v>
      </c>
      <c r="H416" s="48"/>
      <c r="I416" s="49"/>
      <c r="J416" s="48"/>
      <c r="K416" s="50">
        <f t="shared" si="18"/>
      </c>
      <c r="L416" s="48"/>
      <c r="M416" s="48"/>
    </row>
    <row r="417" spans="1:13" ht="14.25" hidden="1">
      <c r="A417" s="36"/>
      <c r="B417" s="52" t="s">
        <v>642</v>
      </c>
      <c r="C417" s="52" t="s">
        <v>642</v>
      </c>
      <c r="D417" s="51">
        <v>43223</v>
      </c>
      <c r="E417" s="52" t="s">
        <v>39</v>
      </c>
      <c r="F417" s="66"/>
      <c r="G417" s="47">
        <f t="shared" si="19"/>
        <v>92</v>
      </c>
      <c r="H417" s="48"/>
      <c r="I417" s="49"/>
      <c r="J417" s="48"/>
      <c r="K417" s="50">
        <f t="shared" si="18"/>
      </c>
      <c r="L417" s="48"/>
      <c r="M417" s="48"/>
    </row>
    <row r="418" spans="1:13" ht="14.25" hidden="1">
      <c r="A418" s="36"/>
      <c r="B418" s="54" t="s">
        <v>643</v>
      </c>
      <c r="C418" s="54" t="s">
        <v>644</v>
      </c>
      <c r="D418" s="51">
        <v>43216</v>
      </c>
      <c r="E418" s="45" t="s">
        <v>20</v>
      </c>
      <c r="F418" s="66"/>
      <c r="G418" s="47">
        <f t="shared" si="19"/>
        <v>93</v>
      </c>
      <c r="H418" s="48"/>
      <c r="I418" s="49"/>
      <c r="J418" s="48"/>
      <c r="K418" s="50">
        <f t="shared" si="18"/>
      </c>
      <c r="L418" s="48"/>
      <c r="M418" s="48"/>
    </row>
    <row r="419" spans="1:13" ht="14.25" hidden="1">
      <c r="A419" s="36"/>
      <c r="B419" s="54" t="s">
        <v>645</v>
      </c>
      <c r="C419" s="54" t="s">
        <v>646</v>
      </c>
      <c r="D419" s="51">
        <v>43216</v>
      </c>
      <c r="E419" s="45" t="s">
        <v>48</v>
      </c>
      <c r="F419" s="66">
        <v>15</v>
      </c>
      <c r="G419" s="47">
        <f t="shared" si="19"/>
        <v>93</v>
      </c>
      <c r="H419" s="48"/>
      <c r="I419" s="49"/>
      <c r="J419" s="48"/>
      <c r="K419" s="50">
        <f t="shared" si="18"/>
      </c>
      <c r="L419" s="48"/>
      <c r="M419" s="48"/>
    </row>
    <row r="420" spans="1:13" ht="14.25" hidden="1">
      <c r="A420" s="36"/>
      <c r="B420" s="54" t="s">
        <v>647</v>
      </c>
      <c r="C420" s="54" t="s">
        <v>648</v>
      </c>
      <c r="D420" s="51">
        <v>43216</v>
      </c>
      <c r="E420" s="45" t="s">
        <v>31</v>
      </c>
      <c r="F420" s="66"/>
      <c r="G420" s="47">
        <f t="shared" si="19"/>
        <v>93</v>
      </c>
      <c r="H420" s="48"/>
      <c r="I420" s="49"/>
      <c r="J420" s="48"/>
      <c r="K420" s="50">
        <f aca="true" t="shared" si="20" ref="K420:K483">IF(J420&lt;&gt;0,-(J420-H420)/J420,"")</f>
      </c>
      <c r="L420" s="48"/>
      <c r="M420" s="49"/>
    </row>
    <row r="421" spans="1:13" ht="14.25" hidden="1">
      <c r="A421" s="36"/>
      <c r="B421" s="54" t="s">
        <v>649</v>
      </c>
      <c r="C421" s="54" t="s">
        <v>650</v>
      </c>
      <c r="D421" s="51">
        <v>43216</v>
      </c>
      <c r="E421" s="52" t="s">
        <v>651</v>
      </c>
      <c r="F421" s="66"/>
      <c r="G421" s="47">
        <f t="shared" si="19"/>
        <v>93</v>
      </c>
      <c r="H421" s="48"/>
      <c r="I421" s="49"/>
      <c r="J421" s="48"/>
      <c r="K421" s="50">
        <f t="shared" si="20"/>
      </c>
      <c r="L421" s="48"/>
      <c r="M421" s="49"/>
    </row>
    <row r="422" spans="1:13" ht="14.25" hidden="1">
      <c r="A422" s="36"/>
      <c r="B422" s="52" t="s">
        <v>652</v>
      </c>
      <c r="C422" s="52" t="s">
        <v>653</v>
      </c>
      <c r="D422" s="51">
        <v>43209</v>
      </c>
      <c r="E422" s="52" t="s">
        <v>28</v>
      </c>
      <c r="F422" s="66">
        <v>1</v>
      </c>
      <c r="G422" s="47">
        <f t="shared" si="19"/>
        <v>94</v>
      </c>
      <c r="H422" s="48"/>
      <c r="I422" s="49"/>
      <c r="J422" s="48"/>
      <c r="K422" s="50">
        <f t="shared" si="20"/>
      </c>
      <c r="L422" s="48"/>
      <c r="M422" s="49"/>
    </row>
    <row r="423" spans="1:13" ht="14.25" hidden="1">
      <c r="A423" s="36"/>
      <c r="B423" s="52" t="s">
        <v>654</v>
      </c>
      <c r="C423" s="52" t="s">
        <v>655</v>
      </c>
      <c r="D423" s="51">
        <v>43209</v>
      </c>
      <c r="E423" s="52" t="s">
        <v>28</v>
      </c>
      <c r="F423" s="66">
        <v>1</v>
      </c>
      <c r="G423" s="47">
        <f t="shared" si="19"/>
        <v>94</v>
      </c>
      <c r="H423" s="48"/>
      <c r="I423" s="49"/>
      <c r="J423" s="48"/>
      <c r="K423" s="50">
        <f t="shared" si="20"/>
      </c>
      <c r="L423" s="48"/>
      <c r="M423" s="49"/>
    </row>
    <row r="424" spans="1:13" ht="14.25" hidden="1">
      <c r="A424" s="36"/>
      <c r="B424" s="54" t="s">
        <v>656</v>
      </c>
      <c r="C424" s="54" t="s">
        <v>657</v>
      </c>
      <c r="D424" s="75">
        <v>43209</v>
      </c>
      <c r="E424" s="45" t="s">
        <v>17</v>
      </c>
      <c r="F424" s="66">
        <v>40</v>
      </c>
      <c r="G424" s="47">
        <f t="shared" si="19"/>
        <v>94</v>
      </c>
      <c r="H424" s="48"/>
      <c r="I424" s="48"/>
      <c r="J424" s="48"/>
      <c r="K424" s="50">
        <f t="shared" si="20"/>
      </c>
      <c r="L424" s="48"/>
      <c r="M424" s="48"/>
    </row>
    <row r="425" spans="1:13" ht="14.25" hidden="1">
      <c r="A425" s="36"/>
      <c r="B425" s="54" t="s">
        <v>658</v>
      </c>
      <c r="C425" s="54" t="s">
        <v>659</v>
      </c>
      <c r="D425" s="75">
        <v>43209</v>
      </c>
      <c r="E425" s="45" t="s">
        <v>48</v>
      </c>
      <c r="F425" s="66">
        <v>8</v>
      </c>
      <c r="G425" s="47">
        <f t="shared" si="19"/>
        <v>94</v>
      </c>
      <c r="H425" s="48"/>
      <c r="I425" s="48"/>
      <c r="J425" s="48"/>
      <c r="K425" s="50">
        <f t="shared" si="20"/>
      </c>
      <c r="L425" s="48"/>
      <c r="M425" s="48"/>
    </row>
    <row r="426" spans="1:13" ht="14.25" hidden="1">
      <c r="A426" s="36"/>
      <c r="B426" s="54" t="s">
        <v>660</v>
      </c>
      <c r="C426" s="54" t="s">
        <v>661</v>
      </c>
      <c r="D426" s="75">
        <v>43209</v>
      </c>
      <c r="E426" s="45" t="s">
        <v>48</v>
      </c>
      <c r="F426" s="66">
        <v>11</v>
      </c>
      <c r="G426" s="47">
        <f t="shared" si="19"/>
        <v>94</v>
      </c>
      <c r="H426" s="48"/>
      <c r="I426" s="48"/>
      <c r="J426" s="48"/>
      <c r="K426" s="50">
        <f t="shared" si="20"/>
      </c>
      <c r="L426" s="48"/>
      <c r="M426" s="48"/>
    </row>
    <row r="427" spans="1:13" ht="14.25" hidden="1">
      <c r="A427" s="36"/>
      <c r="B427" s="54" t="s">
        <v>662</v>
      </c>
      <c r="C427" s="54" t="s">
        <v>663</v>
      </c>
      <c r="D427" s="51">
        <v>43209</v>
      </c>
      <c r="E427" s="45" t="s">
        <v>129</v>
      </c>
      <c r="F427" s="66"/>
      <c r="G427" s="47">
        <f t="shared" si="19"/>
        <v>94</v>
      </c>
      <c r="H427" s="48"/>
      <c r="I427" s="49"/>
      <c r="J427" s="48"/>
      <c r="K427" s="50">
        <f t="shared" si="20"/>
      </c>
      <c r="L427" s="48"/>
      <c r="M427" s="49"/>
    </row>
    <row r="428" spans="1:13" ht="14.25" hidden="1">
      <c r="A428" s="36"/>
      <c r="B428" s="54" t="s">
        <v>664</v>
      </c>
      <c r="C428" s="54" t="s">
        <v>664</v>
      </c>
      <c r="D428" s="75">
        <v>43209</v>
      </c>
      <c r="E428" s="45" t="s">
        <v>119</v>
      </c>
      <c r="F428" s="66"/>
      <c r="G428" s="47">
        <f t="shared" si="19"/>
        <v>94</v>
      </c>
      <c r="H428" s="48"/>
      <c r="I428" s="48"/>
      <c r="J428" s="48"/>
      <c r="K428" s="50">
        <f t="shared" si="20"/>
      </c>
      <c r="L428" s="48"/>
      <c r="M428" s="48"/>
    </row>
    <row r="429" spans="1:13" ht="14.25" hidden="1">
      <c r="A429" s="36"/>
      <c r="B429" s="52" t="s">
        <v>665</v>
      </c>
      <c r="C429" s="52" t="s">
        <v>666</v>
      </c>
      <c r="D429" s="51">
        <v>43202</v>
      </c>
      <c r="E429" s="52" t="s">
        <v>14</v>
      </c>
      <c r="F429" s="66">
        <v>59</v>
      </c>
      <c r="G429" s="47">
        <f t="shared" si="19"/>
        <v>95</v>
      </c>
      <c r="H429" s="48"/>
      <c r="I429" s="49"/>
      <c r="J429" s="48"/>
      <c r="K429" s="50">
        <f t="shared" si="20"/>
      </c>
      <c r="L429" s="48"/>
      <c r="M429" s="48"/>
    </row>
    <row r="430" spans="1:13" ht="14.25" hidden="1">
      <c r="A430" s="36"/>
      <c r="B430" s="52" t="s">
        <v>667</v>
      </c>
      <c r="C430" s="52" t="s">
        <v>667</v>
      </c>
      <c r="D430" s="51">
        <v>43202</v>
      </c>
      <c r="E430" s="52" t="s">
        <v>102</v>
      </c>
      <c r="F430" s="66">
        <v>12</v>
      </c>
      <c r="G430" s="47">
        <f t="shared" si="19"/>
        <v>95</v>
      </c>
      <c r="H430" s="48"/>
      <c r="I430" s="49"/>
      <c r="J430" s="48"/>
      <c r="K430" s="50">
        <f t="shared" si="20"/>
      </c>
      <c r="L430" s="48"/>
      <c r="M430" s="48"/>
    </row>
    <row r="431" spans="1:13" ht="14.25" hidden="1">
      <c r="A431" s="36"/>
      <c r="B431" s="54" t="s">
        <v>668</v>
      </c>
      <c r="C431" s="54" t="s">
        <v>669</v>
      </c>
      <c r="D431" s="51">
        <v>43195</v>
      </c>
      <c r="E431" s="45" t="s">
        <v>25</v>
      </c>
      <c r="F431" s="66">
        <v>54</v>
      </c>
      <c r="G431" s="47">
        <f t="shared" si="19"/>
        <v>96</v>
      </c>
      <c r="H431" s="48"/>
      <c r="I431" s="49"/>
      <c r="J431" s="48"/>
      <c r="K431" s="50">
        <f t="shared" si="20"/>
      </c>
      <c r="L431" s="48"/>
      <c r="M431" s="49"/>
    </row>
    <row r="432" spans="1:13" ht="14.25" hidden="1">
      <c r="A432" s="36"/>
      <c r="B432" s="52" t="s">
        <v>670</v>
      </c>
      <c r="C432" s="67" t="s">
        <v>671</v>
      </c>
      <c r="D432" s="51">
        <v>43188</v>
      </c>
      <c r="E432" s="52" t="s">
        <v>14</v>
      </c>
      <c r="F432" s="66">
        <v>59</v>
      </c>
      <c r="G432" s="47">
        <f t="shared" si="19"/>
        <v>97</v>
      </c>
      <c r="H432" s="48"/>
      <c r="I432" s="48"/>
      <c r="J432" s="48"/>
      <c r="K432" s="50">
        <f t="shared" si="20"/>
      </c>
      <c r="L432" s="48"/>
      <c r="M432" s="48"/>
    </row>
    <row r="433" spans="1:13" ht="14.25" hidden="1">
      <c r="A433" s="36"/>
      <c r="B433" s="52" t="s">
        <v>672</v>
      </c>
      <c r="C433" s="52" t="s">
        <v>673</v>
      </c>
      <c r="D433" s="51">
        <v>43188</v>
      </c>
      <c r="E433" s="52" t="s">
        <v>25</v>
      </c>
      <c r="F433" s="66">
        <v>43</v>
      </c>
      <c r="G433" s="47">
        <f t="shared" si="19"/>
        <v>97</v>
      </c>
      <c r="H433" s="48"/>
      <c r="I433" s="48"/>
      <c r="J433" s="48"/>
      <c r="K433" s="50">
        <f t="shared" si="20"/>
      </c>
      <c r="L433" s="48"/>
      <c r="M433" s="48"/>
    </row>
    <row r="434" spans="1:13" ht="14.25" hidden="1">
      <c r="A434" s="36"/>
      <c r="B434" s="52" t="s">
        <v>674</v>
      </c>
      <c r="C434" s="52" t="s">
        <v>675</v>
      </c>
      <c r="D434" s="51">
        <v>43188</v>
      </c>
      <c r="E434" s="52" t="s">
        <v>65</v>
      </c>
      <c r="F434" s="66"/>
      <c r="G434" s="47">
        <f t="shared" si="19"/>
        <v>97</v>
      </c>
      <c r="H434" s="48"/>
      <c r="I434" s="48"/>
      <c r="J434" s="48"/>
      <c r="K434" s="50">
        <f t="shared" si="20"/>
      </c>
      <c r="L434" s="48"/>
      <c r="M434" s="48"/>
    </row>
    <row r="435" spans="1:13" ht="14.25" hidden="1">
      <c r="A435" s="36"/>
      <c r="B435" s="52" t="s">
        <v>676</v>
      </c>
      <c r="C435" s="52" t="s">
        <v>676</v>
      </c>
      <c r="D435" s="51">
        <v>43188</v>
      </c>
      <c r="E435" s="52" t="s">
        <v>31</v>
      </c>
      <c r="F435" s="66"/>
      <c r="G435" s="47">
        <f t="shared" si="19"/>
        <v>97</v>
      </c>
      <c r="H435" s="48"/>
      <c r="I435" s="48"/>
      <c r="J435" s="48"/>
      <c r="K435" s="50">
        <f t="shared" si="20"/>
      </c>
      <c r="L435" s="48"/>
      <c r="M435" s="48"/>
    </row>
    <row r="436" spans="1:13" ht="14.25" hidden="1">
      <c r="A436" s="36"/>
      <c r="B436" s="52" t="s">
        <v>677</v>
      </c>
      <c r="C436" s="52" t="s">
        <v>678</v>
      </c>
      <c r="D436" s="51">
        <v>43188</v>
      </c>
      <c r="E436" s="52" t="s">
        <v>17</v>
      </c>
      <c r="F436" s="66"/>
      <c r="G436" s="47">
        <f t="shared" si="19"/>
        <v>97</v>
      </c>
      <c r="H436" s="48"/>
      <c r="I436" s="48"/>
      <c r="J436" s="48"/>
      <c r="K436" s="50">
        <f t="shared" si="20"/>
      </c>
      <c r="L436" s="48"/>
      <c r="M436" s="48"/>
    </row>
    <row r="437" spans="1:13" ht="14.25" hidden="1">
      <c r="A437" s="36"/>
      <c r="B437" s="52" t="s">
        <v>679</v>
      </c>
      <c r="C437" s="52" t="s">
        <v>680</v>
      </c>
      <c r="D437" s="51">
        <v>43188</v>
      </c>
      <c r="E437" s="52" t="s">
        <v>48</v>
      </c>
      <c r="F437" s="66">
        <v>13</v>
      </c>
      <c r="G437" s="47">
        <f t="shared" si="19"/>
        <v>97</v>
      </c>
      <c r="H437" s="48"/>
      <c r="I437" s="48"/>
      <c r="J437" s="48"/>
      <c r="K437" s="50">
        <f t="shared" si="20"/>
      </c>
      <c r="L437" s="48"/>
      <c r="M437" s="48"/>
    </row>
    <row r="438" spans="1:13" ht="14.25" hidden="1">
      <c r="A438" s="36"/>
      <c r="B438" s="52" t="s">
        <v>681</v>
      </c>
      <c r="C438" s="52" t="s">
        <v>682</v>
      </c>
      <c r="D438" s="51">
        <v>43181</v>
      </c>
      <c r="E438" s="52" t="s">
        <v>20</v>
      </c>
      <c r="F438" s="66"/>
      <c r="G438" s="47">
        <f t="shared" si="19"/>
        <v>98</v>
      </c>
      <c r="H438" s="48"/>
      <c r="I438" s="48"/>
      <c r="J438" s="48"/>
      <c r="K438" s="50">
        <f t="shared" si="20"/>
      </c>
      <c r="L438" s="48"/>
      <c r="M438" s="48"/>
    </row>
    <row r="439" spans="1:13" ht="14.25" hidden="1">
      <c r="A439" s="36"/>
      <c r="B439" s="52" t="s">
        <v>683</v>
      </c>
      <c r="C439" s="52" t="s">
        <v>684</v>
      </c>
      <c r="D439" s="51">
        <v>43181</v>
      </c>
      <c r="E439" s="52" t="s">
        <v>25</v>
      </c>
      <c r="F439" s="66">
        <v>49</v>
      </c>
      <c r="G439" s="47">
        <f t="shared" si="19"/>
        <v>98</v>
      </c>
      <c r="H439" s="48"/>
      <c r="I439" s="48"/>
      <c r="J439" s="48"/>
      <c r="K439" s="50">
        <f t="shared" si="20"/>
      </c>
      <c r="L439" s="48"/>
      <c r="M439" s="48"/>
    </row>
    <row r="440" spans="1:13" ht="14.25" hidden="1">
      <c r="A440" s="36"/>
      <c r="B440" s="52" t="s">
        <v>685</v>
      </c>
      <c r="C440" s="52" t="s">
        <v>685</v>
      </c>
      <c r="D440" s="51">
        <v>43181</v>
      </c>
      <c r="E440" s="52" t="s">
        <v>17</v>
      </c>
      <c r="F440" s="66">
        <v>32</v>
      </c>
      <c r="G440" s="47">
        <f t="shared" si="19"/>
        <v>98</v>
      </c>
      <c r="H440" s="48"/>
      <c r="I440" s="48"/>
      <c r="J440" s="48"/>
      <c r="K440" s="50">
        <f t="shared" si="20"/>
      </c>
      <c r="L440" s="48"/>
      <c r="M440" s="48"/>
    </row>
    <row r="441" spans="1:13" ht="14.25" hidden="1">
      <c r="A441" s="36"/>
      <c r="B441" s="52" t="s">
        <v>686</v>
      </c>
      <c r="C441" s="52" t="s">
        <v>687</v>
      </c>
      <c r="D441" s="51">
        <v>43181</v>
      </c>
      <c r="E441" s="52" t="s">
        <v>31</v>
      </c>
      <c r="F441" s="66"/>
      <c r="G441" s="47">
        <f t="shared" si="19"/>
        <v>98</v>
      </c>
      <c r="H441" s="48"/>
      <c r="I441" s="48"/>
      <c r="J441" s="48"/>
      <c r="K441" s="50">
        <f t="shared" si="20"/>
      </c>
      <c r="L441" s="48"/>
      <c r="M441" s="48"/>
    </row>
    <row r="442" spans="1:13" ht="14.25" hidden="1">
      <c r="A442" s="36"/>
      <c r="B442" s="52" t="s">
        <v>688</v>
      </c>
      <c r="C442" s="52" t="s">
        <v>689</v>
      </c>
      <c r="D442" s="51">
        <v>43174</v>
      </c>
      <c r="E442" s="52" t="s">
        <v>14</v>
      </c>
      <c r="F442" s="66">
        <v>65</v>
      </c>
      <c r="G442" s="47">
        <f t="shared" si="19"/>
        <v>99</v>
      </c>
      <c r="H442" s="48"/>
      <c r="I442" s="48"/>
      <c r="J442" s="48"/>
      <c r="K442" s="50">
        <f t="shared" si="20"/>
      </c>
      <c r="L442" s="48"/>
      <c r="M442" s="48"/>
    </row>
    <row r="443" spans="1:13" ht="14.25" hidden="1">
      <c r="A443" s="36"/>
      <c r="B443" s="52" t="s">
        <v>690</v>
      </c>
      <c r="C443" s="52" t="s">
        <v>690</v>
      </c>
      <c r="D443" s="51">
        <v>43174</v>
      </c>
      <c r="E443" s="52" t="s">
        <v>20</v>
      </c>
      <c r="F443" s="66"/>
      <c r="G443" s="47">
        <f t="shared" si="19"/>
        <v>99</v>
      </c>
      <c r="H443" s="48"/>
      <c r="I443" s="48"/>
      <c r="J443" s="48"/>
      <c r="K443" s="50">
        <f t="shared" si="20"/>
      </c>
      <c r="L443" s="48"/>
      <c r="M443" s="48"/>
    </row>
    <row r="444" spans="1:13" ht="14.25" hidden="1">
      <c r="A444" s="36"/>
      <c r="B444" s="52" t="s">
        <v>691</v>
      </c>
      <c r="C444" s="52" t="s">
        <v>692</v>
      </c>
      <c r="D444" s="51">
        <v>43174</v>
      </c>
      <c r="E444" s="52" t="s">
        <v>65</v>
      </c>
      <c r="F444" s="66"/>
      <c r="G444" s="47">
        <f t="shared" si="19"/>
        <v>99</v>
      </c>
      <c r="H444" s="72"/>
      <c r="I444" s="76"/>
      <c r="J444" s="72"/>
      <c r="K444" s="50">
        <f t="shared" si="20"/>
      </c>
      <c r="L444" s="48"/>
      <c r="M444" s="48"/>
    </row>
    <row r="445" spans="1:13" ht="14.25" hidden="1">
      <c r="A445" s="36"/>
      <c r="B445" s="52" t="s">
        <v>693</v>
      </c>
      <c r="C445" s="52" t="s">
        <v>694</v>
      </c>
      <c r="D445" s="51">
        <v>43174</v>
      </c>
      <c r="E445" s="52" t="s">
        <v>31</v>
      </c>
      <c r="F445" s="66"/>
      <c r="G445" s="47">
        <f t="shared" si="19"/>
        <v>99</v>
      </c>
      <c r="H445" s="72"/>
      <c r="I445" s="72"/>
      <c r="J445" s="72"/>
      <c r="K445" s="50">
        <f t="shared" si="20"/>
      </c>
      <c r="L445" s="48"/>
      <c r="M445" s="48"/>
    </row>
    <row r="446" spans="1:13" ht="14.25" hidden="1">
      <c r="A446" s="36"/>
      <c r="B446" s="52" t="s">
        <v>695</v>
      </c>
      <c r="C446" s="52" t="s">
        <v>696</v>
      </c>
      <c r="D446" s="51">
        <v>43174</v>
      </c>
      <c r="E446" s="52" t="s">
        <v>14</v>
      </c>
      <c r="F446" s="66">
        <v>35</v>
      </c>
      <c r="G446" s="47">
        <f t="shared" si="19"/>
        <v>99</v>
      </c>
      <c r="H446" s="48"/>
      <c r="I446" s="48"/>
      <c r="J446" s="48"/>
      <c r="K446" s="50">
        <f t="shared" si="20"/>
      </c>
      <c r="L446" s="48"/>
      <c r="M446" s="48"/>
    </row>
    <row r="447" spans="1:13" ht="14.25" hidden="1">
      <c r="A447" s="36"/>
      <c r="B447" s="52" t="s">
        <v>697</v>
      </c>
      <c r="C447" s="52" t="s">
        <v>698</v>
      </c>
      <c r="D447" s="51">
        <v>43174</v>
      </c>
      <c r="E447" s="52" t="s">
        <v>48</v>
      </c>
      <c r="F447" s="66">
        <v>10</v>
      </c>
      <c r="G447" s="47">
        <f t="shared" si="19"/>
        <v>99</v>
      </c>
      <c r="H447" s="72"/>
      <c r="I447" s="72"/>
      <c r="J447" s="72"/>
      <c r="K447" s="50">
        <f t="shared" si="20"/>
      </c>
      <c r="L447" s="48"/>
      <c r="M447" s="48"/>
    </row>
    <row r="448" spans="1:13" ht="14.25" hidden="1">
      <c r="A448" s="36"/>
      <c r="B448" s="52" t="s">
        <v>699</v>
      </c>
      <c r="C448" s="52" t="s">
        <v>700</v>
      </c>
      <c r="D448" s="51">
        <v>43174</v>
      </c>
      <c r="E448" s="52" t="s">
        <v>129</v>
      </c>
      <c r="F448" s="66"/>
      <c r="G448" s="47">
        <f t="shared" si="19"/>
        <v>99</v>
      </c>
      <c r="H448" s="48"/>
      <c r="I448" s="49"/>
      <c r="J448" s="48"/>
      <c r="K448" s="50">
        <f t="shared" si="20"/>
      </c>
      <c r="L448" s="48"/>
      <c r="M448" s="48"/>
    </row>
    <row r="449" spans="1:13" ht="14.25" hidden="1">
      <c r="A449" s="36"/>
      <c r="B449" s="54" t="s">
        <v>701</v>
      </c>
      <c r="C449" s="54" t="s">
        <v>702</v>
      </c>
      <c r="D449" s="51">
        <v>43167</v>
      </c>
      <c r="E449" s="45" t="s">
        <v>20</v>
      </c>
      <c r="F449" s="66"/>
      <c r="G449" s="47">
        <f t="shared" si="19"/>
        <v>100</v>
      </c>
      <c r="H449" s="48"/>
      <c r="I449" s="49"/>
      <c r="J449" s="48"/>
      <c r="K449" s="50">
        <f t="shared" si="20"/>
      </c>
      <c r="L449" s="48"/>
      <c r="M449" s="49"/>
    </row>
    <row r="450" spans="1:13" ht="14.25" hidden="1">
      <c r="A450" s="36"/>
      <c r="B450" s="54" t="s">
        <v>703</v>
      </c>
      <c r="C450" s="54" t="s">
        <v>704</v>
      </c>
      <c r="D450" s="51">
        <v>43167</v>
      </c>
      <c r="E450" s="45" t="s">
        <v>14</v>
      </c>
      <c r="F450" s="66">
        <v>37</v>
      </c>
      <c r="G450" s="47">
        <f t="shared" si="19"/>
        <v>100</v>
      </c>
      <c r="H450" s="48"/>
      <c r="I450" s="49"/>
      <c r="J450" s="48"/>
      <c r="K450" s="50">
        <f t="shared" si="20"/>
      </c>
      <c r="L450" s="48"/>
      <c r="M450" s="49"/>
    </row>
    <row r="451" spans="1:13" ht="14.25" hidden="1">
      <c r="A451" s="36"/>
      <c r="B451" s="54" t="s">
        <v>705</v>
      </c>
      <c r="C451" s="54" t="s">
        <v>705</v>
      </c>
      <c r="D451" s="51">
        <v>43167</v>
      </c>
      <c r="E451" s="52" t="s">
        <v>28</v>
      </c>
      <c r="F451" s="66">
        <v>1</v>
      </c>
      <c r="G451" s="47">
        <f t="shared" si="19"/>
        <v>100</v>
      </c>
      <c r="H451" s="48"/>
      <c r="I451" s="49"/>
      <c r="J451" s="48"/>
      <c r="K451" s="50">
        <f t="shared" si="20"/>
      </c>
      <c r="L451" s="48"/>
      <c r="M451" s="49"/>
    </row>
    <row r="452" spans="1:13" ht="14.25" hidden="1">
      <c r="A452" s="36"/>
      <c r="B452" s="54" t="s">
        <v>706</v>
      </c>
      <c r="C452" s="54" t="s">
        <v>707</v>
      </c>
      <c r="D452" s="51">
        <v>43167</v>
      </c>
      <c r="E452" s="45" t="s">
        <v>409</v>
      </c>
      <c r="F452" s="66">
        <v>9</v>
      </c>
      <c r="G452" s="47">
        <f t="shared" si="19"/>
        <v>100</v>
      </c>
      <c r="H452" s="48"/>
      <c r="I452" s="49"/>
      <c r="J452" s="48"/>
      <c r="K452" s="50">
        <f t="shared" si="20"/>
      </c>
      <c r="L452" s="48"/>
      <c r="M452" s="49"/>
    </row>
    <row r="453" spans="1:13" ht="14.25" hidden="1">
      <c r="A453" s="36"/>
      <c r="B453" s="54" t="s">
        <v>708</v>
      </c>
      <c r="C453" s="54" t="s">
        <v>709</v>
      </c>
      <c r="D453" s="51">
        <v>43167</v>
      </c>
      <c r="E453" s="45" t="s">
        <v>17</v>
      </c>
      <c r="F453" s="66"/>
      <c r="G453" s="47">
        <f t="shared" si="19"/>
        <v>100</v>
      </c>
      <c r="H453" s="48"/>
      <c r="I453" s="49"/>
      <c r="J453" s="48"/>
      <c r="K453" s="50">
        <f t="shared" si="20"/>
      </c>
      <c r="L453" s="48"/>
      <c r="M453" s="49"/>
    </row>
    <row r="454" spans="1:13" ht="14.25" hidden="1">
      <c r="A454" s="36"/>
      <c r="B454" s="54" t="s">
        <v>710</v>
      </c>
      <c r="C454" s="54" t="s">
        <v>711</v>
      </c>
      <c r="D454" s="51">
        <v>43160</v>
      </c>
      <c r="E454" s="45" t="s">
        <v>20</v>
      </c>
      <c r="F454" s="66"/>
      <c r="G454" s="47">
        <f t="shared" si="19"/>
        <v>101</v>
      </c>
      <c r="H454" s="48"/>
      <c r="I454" s="49"/>
      <c r="J454" s="48"/>
      <c r="K454" s="50">
        <f t="shared" si="20"/>
      </c>
      <c r="L454" s="48"/>
      <c r="M454" s="49"/>
    </row>
    <row r="455" spans="1:13" ht="14.25" hidden="1">
      <c r="A455" s="36"/>
      <c r="B455" s="52" t="s">
        <v>712</v>
      </c>
      <c r="C455" s="52" t="s">
        <v>712</v>
      </c>
      <c r="D455" s="51">
        <v>43160</v>
      </c>
      <c r="E455" s="52" t="s">
        <v>25</v>
      </c>
      <c r="F455" s="77">
        <v>36</v>
      </c>
      <c r="G455" s="47">
        <f t="shared" si="19"/>
        <v>101</v>
      </c>
      <c r="H455" s="48"/>
      <c r="I455" s="48"/>
      <c r="J455" s="48"/>
      <c r="K455" s="50">
        <f t="shared" si="20"/>
      </c>
      <c r="L455" s="48"/>
      <c r="M455" s="48"/>
    </row>
    <row r="456" spans="1:13" ht="14.25" hidden="1">
      <c r="A456" s="36"/>
      <c r="B456" s="54" t="s">
        <v>713</v>
      </c>
      <c r="C456" s="54" t="s">
        <v>714</v>
      </c>
      <c r="D456" s="51">
        <v>43160</v>
      </c>
      <c r="E456" s="45" t="s">
        <v>48</v>
      </c>
      <c r="F456" s="66">
        <v>12</v>
      </c>
      <c r="G456" s="47">
        <f t="shared" si="19"/>
        <v>101</v>
      </c>
      <c r="H456" s="48"/>
      <c r="I456" s="49"/>
      <c r="J456" s="48"/>
      <c r="K456" s="50">
        <f t="shared" si="20"/>
      </c>
      <c r="L456" s="48"/>
      <c r="M456" s="49"/>
    </row>
    <row r="457" spans="1:13" ht="14.25" hidden="1">
      <c r="A457" s="36"/>
      <c r="B457" s="54" t="s">
        <v>715</v>
      </c>
      <c r="C457" s="54" t="s">
        <v>716</v>
      </c>
      <c r="D457" s="51">
        <v>43160</v>
      </c>
      <c r="E457" s="45" t="s">
        <v>31</v>
      </c>
      <c r="F457" s="66"/>
      <c r="G457" s="47">
        <f aca="true" t="shared" si="21" ref="G457:G520">ROUNDUP(DATEDIF(D457,$B$723,"d")/7,0)</f>
        <v>101</v>
      </c>
      <c r="H457" s="48"/>
      <c r="I457" s="49"/>
      <c r="J457" s="48"/>
      <c r="K457" s="50">
        <f t="shared" si="20"/>
      </c>
      <c r="L457" s="48"/>
      <c r="M457" s="48"/>
    </row>
    <row r="458" spans="1:13" ht="14.25" hidden="1">
      <c r="A458" s="36"/>
      <c r="B458" s="52" t="s">
        <v>717</v>
      </c>
      <c r="C458" s="52" t="s">
        <v>718</v>
      </c>
      <c r="D458" s="51">
        <v>43153</v>
      </c>
      <c r="E458" s="52" t="s">
        <v>14</v>
      </c>
      <c r="F458" s="77">
        <v>39</v>
      </c>
      <c r="G458" s="47">
        <f t="shared" si="21"/>
        <v>102</v>
      </c>
      <c r="H458" s="48"/>
      <c r="I458" s="48"/>
      <c r="J458" s="48"/>
      <c r="K458" s="50">
        <f t="shared" si="20"/>
      </c>
      <c r="L458" s="48"/>
      <c r="M458" s="48"/>
    </row>
    <row r="459" spans="1:13" ht="14.25" hidden="1">
      <c r="A459" s="36"/>
      <c r="B459" s="52" t="s">
        <v>719</v>
      </c>
      <c r="C459" s="52" t="s">
        <v>720</v>
      </c>
      <c r="D459" s="51">
        <v>43153</v>
      </c>
      <c r="E459" s="52" t="s">
        <v>20</v>
      </c>
      <c r="F459" s="77"/>
      <c r="G459" s="47">
        <f t="shared" si="21"/>
        <v>102</v>
      </c>
      <c r="H459" s="48"/>
      <c r="I459" s="48"/>
      <c r="J459" s="48"/>
      <c r="K459" s="50">
        <f t="shared" si="20"/>
      </c>
      <c r="L459" s="48"/>
      <c r="M459" s="48"/>
    </row>
    <row r="460" spans="1:13" ht="14.25" hidden="1">
      <c r="A460" s="36"/>
      <c r="B460" s="52" t="s">
        <v>721</v>
      </c>
      <c r="C460" s="52" t="s">
        <v>722</v>
      </c>
      <c r="D460" s="51">
        <v>43153</v>
      </c>
      <c r="E460" s="52" t="s">
        <v>17</v>
      </c>
      <c r="F460" s="77">
        <v>45</v>
      </c>
      <c r="G460" s="47">
        <f t="shared" si="21"/>
        <v>102</v>
      </c>
      <c r="H460" s="48"/>
      <c r="I460" s="48"/>
      <c r="J460" s="48"/>
      <c r="K460" s="50">
        <f t="shared" si="20"/>
      </c>
      <c r="L460" s="48"/>
      <c r="M460" s="48"/>
    </row>
    <row r="461" spans="1:13" ht="14.25" hidden="1">
      <c r="A461" s="36"/>
      <c r="B461" s="52" t="s">
        <v>723</v>
      </c>
      <c r="C461" s="52" t="s">
        <v>724</v>
      </c>
      <c r="D461" s="51">
        <v>43153</v>
      </c>
      <c r="E461" s="52" t="s">
        <v>48</v>
      </c>
      <c r="F461" s="77">
        <v>13</v>
      </c>
      <c r="G461" s="47">
        <f t="shared" si="21"/>
        <v>102</v>
      </c>
      <c r="H461" s="48"/>
      <c r="I461" s="48"/>
      <c r="J461" s="48"/>
      <c r="K461" s="50">
        <f t="shared" si="20"/>
      </c>
      <c r="L461" s="48"/>
      <c r="M461" s="49"/>
    </row>
    <row r="462" spans="1:13" ht="14.25" hidden="1">
      <c r="A462" s="36"/>
      <c r="B462" s="54" t="s">
        <v>725</v>
      </c>
      <c r="C462" s="54" t="s">
        <v>726</v>
      </c>
      <c r="D462" s="44">
        <v>43146</v>
      </c>
      <c r="E462" s="45" t="s">
        <v>20</v>
      </c>
      <c r="F462" s="66"/>
      <c r="G462" s="47">
        <f t="shared" si="21"/>
        <v>103</v>
      </c>
      <c r="H462" s="48"/>
      <c r="I462" s="49"/>
      <c r="J462" s="48"/>
      <c r="K462" s="50">
        <f t="shared" si="20"/>
      </c>
      <c r="L462" s="48"/>
      <c r="M462" s="48"/>
    </row>
    <row r="463" spans="1:13" ht="14.25" hidden="1">
      <c r="A463" s="36"/>
      <c r="B463" s="54" t="s">
        <v>727</v>
      </c>
      <c r="C463" s="54" t="s">
        <v>727</v>
      </c>
      <c r="D463" s="44">
        <v>43146</v>
      </c>
      <c r="E463" s="45" t="s">
        <v>31</v>
      </c>
      <c r="F463" s="66">
        <v>115</v>
      </c>
      <c r="G463" s="47">
        <f t="shared" si="21"/>
        <v>103</v>
      </c>
      <c r="H463" s="48"/>
      <c r="I463" s="49"/>
      <c r="J463" s="48"/>
      <c r="K463" s="50">
        <f t="shared" si="20"/>
      </c>
      <c r="L463" s="48"/>
      <c r="M463" s="48"/>
    </row>
    <row r="464" spans="1:13" ht="14.25" hidden="1">
      <c r="A464" s="36"/>
      <c r="B464" s="54" t="s">
        <v>728</v>
      </c>
      <c r="C464" s="54" t="s">
        <v>729</v>
      </c>
      <c r="D464" s="44">
        <v>43146</v>
      </c>
      <c r="E464" s="45" t="s">
        <v>65</v>
      </c>
      <c r="F464" s="66">
        <v>61</v>
      </c>
      <c r="G464" s="47">
        <f t="shared" si="21"/>
        <v>103</v>
      </c>
      <c r="H464" s="48"/>
      <c r="I464" s="49"/>
      <c r="J464" s="48"/>
      <c r="K464" s="50">
        <f t="shared" si="20"/>
      </c>
      <c r="L464" s="48"/>
      <c r="M464" s="48"/>
    </row>
    <row r="465" spans="1:13" ht="14.25" hidden="1">
      <c r="A465" s="36"/>
      <c r="B465" s="67" t="s">
        <v>730</v>
      </c>
      <c r="C465" s="54" t="s">
        <v>731</v>
      </c>
      <c r="D465" s="44">
        <v>43139</v>
      </c>
      <c r="E465" s="45" t="s">
        <v>14</v>
      </c>
      <c r="F465" s="66">
        <v>20</v>
      </c>
      <c r="G465" s="47">
        <f t="shared" si="21"/>
        <v>104</v>
      </c>
      <c r="H465" s="48"/>
      <c r="I465" s="49"/>
      <c r="J465" s="48"/>
      <c r="K465" s="50">
        <f t="shared" si="20"/>
      </c>
      <c r="L465" s="48"/>
      <c r="M465" s="48"/>
    </row>
    <row r="466" spans="1:13" ht="14.25" hidden="1">
      <c r="A466" s="36"/>
      <c r="B466" s="54" t="s">
        <v>732</v>
      </c>
      <c r="C466" s="54" t="s">
        <v>733</v>
      </c>
      <c r="D466" s="44">
        <v>43139</v>
      </c>
      <c r="E466" s="45" t="s">
        <v>25</v>
      </c>
      <c r="F466" s="66">
        <v>65</v>
      </c>
      <c r="G466" s="47">
        <f t="shared" si="21"/>
        <v>104</v>
      </c>
      <c r="H466" s="48"/>
      <c r="I466" s="49"/>
      <c r="J466" s="48"/>
      <c r="K466" s="50">
        <f t="shared" si="20"/>
      </c>
      <c r="L466" s="48"/>
      <c r="M466" s="48"/>
    </row>
    <row r="467" spans="1:13" ht="14.25" hidden="1">
      <c r="A467" s="36"/>
      <c r="B467" s="54" t="s">
        <v>734</v>
      </c>
      <c r="C467" s="54" t="s">
        <v>735</v>
      </c>
      <c r="D467" s="51">
        <v>43132</v>
      </c>
      <c r="E467" s="45" t="s">
        <v>65</v>
      </c>
      <c r="F467" s="66"/>
      <c r="G467" s="47">
        <f t="shared" si="21"/>
        <v>105</v>
      </c>
      <c r="H467" s="48"/>
      <c r="I467" s="49"/>
      <c r="J467" s="48"/>
      <c r="K467" s="50">
        <f t="shared" si="20"/>
      </c>
      <c r="L467" s="48"/>
      <c r="M467" s="48"/>
    </row>
    <row r="468" spans="1:13" ht="14.25" hidden="1">
      <c r="A468" s="36"/>
      <c r="B468" s="52" t="s">
        <v>736</v>
      </c>
      <c r="C468" s="74" t="s">
        <v>737</v>
      </c>
      <c r="D468" s="51">
        <v>43132</v>
      </c>
      <c r="E468" s="52" t="s">
        <v>25</v>
      </c>
      <c r="F468" s="66">
        <v>34</v>
      </c>
      <c r="G468" s="47">
        <f t="shared" si="21"/>
        <v>105</v>
      </c>
      <c r="H468" s="48"/>
      <c r="I468" s="48"/>
      <c r="J468" s="48"/>
      <c r="K468" s="50">
        <f t="shared" si="20"/>
      </c>
      <c r="L468" s="48"/>
      <c r="M468" s="48"/>
    </row>
    <row r="469" spans="1:13" ht="14.25" hidden="1">
      <c r="A469" s="36"/>
      <c r="B469" s="54" t="s">
        <v>738</v>
      </c>
      <c r="C469" s="54" t="s">
        <v>739</v>
      </c>
      <c r="D469" s="51">
        <v>43132</v>
      </c>
      <c r="E469" s="45" t="s">
        <v>31</v>
      </c>
      <c r="F469" s="66">
        <v>32</v>
      </c>
      <c r="G469" s="47">
        <f t="shared" si="21"/>
        <v>105</v>
      </c>
      <c r="H469" s="48"/>
      <c r="I469" s="49"/>
      <c r="J469" s="48"/>
      <c r="K469" s="50">
        <f t="shared" si="20"/>
      </c>
      <c r="L469" s="48"/>
      <c r="M469" s="49"/>
    </row>
    <row r="470" spans="1:13" ht="14.25" hidden="1">
      <c r="A470" s="36"/>
      <c r="B470" s="52" t="s">
        <v>740</v>
      </c>
      <c r="C470" s="52" t="s">
        <v>741</v>
      </c>
      <c r="D470" s="51">
        <v>43125</v>
      </c>
      <c r="E470" s="52" t="s">
        <v>20</v>
      </c>
      <c r="F470" s="66"/>
      <c r="G470" s="47">
        <f t="shared" si="21"/>
        <v>106</v>
      </c>
      <c r="H470" s="48"/>
      <c r="I470" s="48"/>
      <c r="J470" s="48"/>
      <c r="K470" s="50">
        <f t="shared" si="20"/>
      </c>
      <c r="L470" s="48"/>
      <c r="M470" s="48"/>
    </row>
    <row r="471" spans="1:13" ht="14.25" hidden="1">
      <c r="A471" s="36"/>
      <c r="B471" s="52" t="s">
        <v>742</v>
      </c>
      <c r="C471" s="52" t="s">
        <v>742</v>
      </c>
      <c r="D471" s="51">
        <v>43125</v>
      </c>
      <c r="E471" s="52" t="s">
        <v>28</v>
      </c>
      <c r="F471" s="66">
        <v>1</v>
      </c>
      <c r="G471" s="47">
        <f t="shared" si="21"/>
        <v>106</v>
      </c>
      <c r="H471" s="48"/>
      <c r="I471" s="48"/>
      <c r="J471" s="48"/>
      <c r="K471" s="50">
        <f t="shared" si="20"/>
      </c>
      <c r="L471" s="48"/>
      <c r="M471" s="48"/>
    </row>
    <row r="472" spans="1:13" ht="14.25" hidden="1">
      <c r="A472" s="36"/>
      <c r="B472" s="52" t="s">
        <v>743</v>
      </c>
      <c r="C472" s="52" t="s">
        <v>744</v>
      </c>
      <c r="D472" s="51">
        <v>43125</v>
      </c>
      <c r="E472" s="52" t="s">
        <v>20</v>
      </c>
      <c r="F472" s="66"/>
      <c r="G472" s="47">
        <f t="shared" si="21"/>
        <v>106</v>
      </c>
      <c r="H472" s="48"/>
      <c r="I472" s="48"/>
      <c r="J472" s="48"/>
      <c r="K472" s="50">
        <f t="shared" si="20"/>
      </c>
      <c r="L472" s="48"/>
      <c r="M472" s="48"/>
    </row>
    <row r="473" spans="1:13" ht="14.25" hidden="1">
      <c r="A473" s="36"/>
      <c r="B473" s="52" t="s">
        <v>745</v>
      </c>
      <c r="C473" s="52" t="s">
        <v>746</v>
      </c>
      <c r="D473" s="51">
        <v>43125</v>
      </c>
      <c r="E473" s="52" t="s">
        <v>17</v>
      </c>
      <c r="F473" s="66"/>
      <c r="G473" s="47">
        <f t="shared" si="21"/>
        <v>106</v>
      </c>
      <c r="H473" s="48"/>
      <c r="I473" s="48"/>
      <c r="J473" s="48"/>
      <c r="K473" s="50">
        <f t="shared" si="20"/>
      </c>
      <c r="L473" s="48"/>
      <c r="M473" s="48"/>
    </row>
    <row r="474" spans="1:13" ht="14.25" hidden="1">
      <c r="A474" s="36"/>
      <c r="B474" s="54" t="s">
        <v>747</v>
      </c>
      <c r="C474" s="54" t="s">
        <v>748</v>
      </c>
      <c r="D474" s="44">
        <v>43118</v>
      </c>
      <c r="E474" s="45" t="s">
        <v>25</v>
      </c>
      <c r="F474" s="66">
        <v>40</v>
      </c>
      <c r="G474" s="47">
        <f t="shared" si="21"/>
        <v>107</v>
      </c>
      <c r="H474" s="48"/>
      <c r="I474" s="49"/>
      <c r="J474" s="48"/>
      <c r="K474" s="50">
        <f t="shared" si="20"/>
      </c>
      <c r="L474" s="48"/>
      <c r="M474" s="48"/>
    </row>
    <row r="475" spans="1:13" ht="14.25" hidden="1">
      <c r="A475" s="36"/>
      <c r="B475" s="54" t="s">
        <v>749</v>
      </c>
      <c r="C475" s="54" t="s">
        <v>750</v>
      </c>
      <c r="D475" s="44">
        <v>43118</v>
      </c>
      <c r="E475" s="45" t="s">
        <v>17</v>
      </c>
      <c r="F475" s="66"/>
      <c r="G475" s="47">
        <f t="shared" si="21"/>
        <v>107</v>
      </c>
      <c r="H475" s="48"/>
      <c r="I475" s="49"/>
      <c r="J475" s="48"/>
      <c r="K475" s="50">
        <f t="shared" si="20"/>
      </c>
      <c r="L475" s="48"/>
      <c r="M475" s="48"/>
    </row>
    <row r="476" spans="1:13" ht="14.25" hidden="1">
      <c r="A476" s="36"/>
      <c r="B476" s="52" t="s">
        <v>751</v>
      </c>
      <c r="C476" s="52" t="s">
        <v>752</v>
      </c>
      <c r="D476" s="51">
        <v>43118</v>
      </c>
      <c r="E476" s="52" t="s">
        <v>48</v>
      </c>
      <c r="F476" s="77">
        <v>5</v>
      </c>
      <c r="G476" s="47">
        <f t="shared" si="21"/>
        <v>107</v>
      </c>
      <c r="H476" s="48"/>
      <c r="I476" s="48"/>
      <c r="J476" s="48"/>
      <c r="K476" s="50">
        <f t="shared" si="20"/>
      </c>
      <c r="L476" s="78"/>
      <c r="M476" s="79"/>
    </row>
    <row r="477" spans="1:13" ht="14.25" hidden="1">
      <c r="A477" s="36"/>
      <c r="B477" s="54" t="s">
        <v>753</v>
      </c>
      <c r="C477" s="54" t="s">
        <v>753</v>
      </c>
      <c r="D477" s="44">
        <v>43118</v>
      </c>
      <c r="E477" s="45" t="s">
        <v>31</v>
      </c>
      <c r="F477" s="66"/>
      <c r="G477" s="47">
        <f t="shared" si="21"/>
        <v>107</v>
      </c>
      <c r="H477" s="48"/>
      <c r="I477" s="49"/>
      <c r="J477" s="48"/>
      <c r="K477" s="50">
        <f t="shared" si="20"/>
      </c>
      <c r="L477" s="78"/>
      <c r="M477" s="79"/>
    </row>
    <row r="478" spans="1:13" ht="14.25" hidden="1">
      <c r="A478" s="36"/>
      <c r="B478" s="52" t="s">
        <v>754</v>
      </c>
      <c r="C478" s="52" t="s">
        <v>755</v>
      </c>
      <c r="D478" s="51">
        <v>43111</v>
      </c>
      <c r="E478" s="52" t="s">
        <v>25</v>
      </c>
      <c r="F478" s="66">
        <v>42</v>
      </c>
      <c r="G478" s="47">
        <f t="shared" si="21"/>
        <v>108</v>
      </c>
      <c r="H478" s="48"/>
      <c r="I478" s="48"/>
      <c r="J478" s="48"/>
      <c r="K478" s="50">
        <f t="shared" si="20"/>
      </c>
      <c r="L478" s="48"/>
      <c r="M478" s="48"/>
    </row>
    <row r="479" spans="1:13" ht="14.25" hidden="1">
      <c r="A479" s="36"/>
      <c r="B479" s="52" t="s">
        <v>756</v>
      </c>
      <c r="C479" s="52" t="s">
        <v>757</v>
      </c>
      <c r="D479" s="51">
        <v>43111</v>
      </c>
      <c r="E479" s="52" t="s">
        <v>28</v>
      </c>
      <c r="F479" s="66">
        <v>3</v>
      </c>
      <c r="G479" s="47">
        <f t="shared" si="21"/>
        <v>108</v>
      </c>
      <c r="H479" s="48"/>
      <c r="I479" s="48"/>
      <c r="J479" s="48"/>
      <c r="K479" s="50">
        <f t="shared" si="20"/>
      </c>
      <c r="L479" s="78"/>
      <c r="M479" s="79"/>
    </row>
    <row r="480" spans="1:13" ht="14.25" hidden="1">
      <c r="A480" s="36"/>
      <c r="B480" s="52" t="s">
        <v>758</v>
      </c>
      <c r="C480" s="52" t="s">
        <v>759</v>
      </c>
      <c r="D480" s="51">
        <v>43111</v>
      </c>
      <c r="E480" s="52" t="s">
        <v>48</v>
      </c>
      <c r="F480" s="66">
        <v>2</v>
      </c>
      <c r="G480" s="47">
        <f t="shared" si="21"/>
        <v>108</v>
      </c>
      <c r="H480" s="48"/>
      <c r="I480" s="48"/>
      <c r="J480" s="48"/>
      <c r="K480" s="50">
        <f t="shared" si="20"/>
      </c>
      <c r="L480" s="78"/>
      <c r="M480" s="78"/>
    </row>
    <row r="481" spans="1:13" ht="14.25" hidden="1">
      <c r="A481" s="36"/>
      <c r="B481" s="52" t="s">
        <v>760</v>
      </c>
      <c r="C481" s="52" t="s">
        <v>760</v>
      </c>
      <c r="D481" s="51">
        <v>43111</v>
      </c>
      <c r="E481" s="52" t="s">
        <v>65</v>
      </c>
      <c r="F481" s="66"/>
      <c r="G481" s="47">
        <f t="shared" si="21"/>
        <v>108</v>
      </c>
      <c r="H481" s="48"/>
      <c r="I481" s="48"/>
      <c r="J481" s="48"/>
      <c r="K481" s="50">
        <f t="shared" si="20"/>
      </c>
      <c r="L481" s="48"/>
      <c r="M481" s="49"/>
    </row>
    <row r="482" spans="1:13" ht="14.25" hidden="1">
      <c r="A482" s="36"/>
      <c r="B482" s="54" t="s">
        <v>761</v>
      </c>
      <c r="C482" s="54" t="s">
        <v>762</v>
      </c>
      <c r="D482" s="44">
        <v>43104</v>
      </c>
      <c r="E482" s="45" t="s">
        <v>25</v>
      </c>
      <c r="F482" s="66">
        <v>39</v>
      </c>
      <c r="G482" s="47">
        <f t="shared" si="21"/>
        <v>109</v>
      </c>
      <c r="H482" s="78"/>
      <c r="I482" s="79"/>
      <c r="J482" s="78"/>
      <c r="K482" s="50">
        <f t="shared" si="20"/>
      </c>
      <c r="L482" s="78"/>
      <c r="M482" s="78"/>
    </row>
    <row r="483" spans="1:13" ht="14.25" hidden="1">
      <c r="A483" s="36"/>
      <c r="B483" s="54" t="s">
        <v>763</v>
      </c>
      <c r="C483" s="54" t="s">
        <v>764</v>
      </c>
      <c r="D483" s="44">
        <v>43104</v>
      </c>
      <c r="E483" s="45" t="s">
        <v>14</v>
      </c>
      <c r="F483" s="66">
        <v>47</v>
      </c>
      <c r="G483" s="47">
        <f t="shared" si="21"/>
        <v>109</v>
      </c>
      <c r="H483" s="78"/>
      <c r="I483" s="79"/>
      <c r="J483" s="78"/>
      <c r="K483" s="50">
        <f t="shared" si="20"/>
      </c>
      <c r="L483" s="48"/>
      <c r="M483" s="48"/>
    </row>
    <row r="484" spans="1:13" ht="14.25" hidden="1">
      <c r="A484" s="36"/>
      <c r="B484" s="54" t="s">
        <v>765</v>
      </c>
      <c r="C484" s="54" t="s">
        <v>766</v>
      </c>
      <c r="D484" s="44">
        <v>43104</v>
      </c>
      <c r="E484" s="45" t="s">
        <v>14</v>
      </c>
      <c r="F484" s="66">
        <v>30</v>
      </c>
      <c r="G484" s="47">
        <f t="shared" si="21"/>
        <v>109</v>
      </c>
      <c r="H484" s="78"/>
      <c r="I484" s="79"/>
      <c r="J484" s="78"/>
      <c r="K484" s="50">
        <f aca="true" t="shared" si="22" ref="K484:K547">IF(J484&lt;&gt;0,-(J484-H484)/J484,"")</f>
      </c>
      <c r="L484" s="78"/>
      <c r="M484" s="79"/>
    </row>
    <row r="485" spans="1:13" ht="14.25" hidden="1">
      <c r="A485" s="36"/>
      <c r="B485" s="54" t="s">
        <v>767</v>
      </c>
      <c r="C485" s="54" t="s">
        <v>768</v>
      </c>
      <c r="D485" s="44">
        <v>43104</v>
      </c>
      <c r="E485" s="45" t="s">
        <v>17</v>
      </c>
      <c r="F485" s="66">
        <v>28</v>
      </c>
      <c r="G485" s="47">
        <f t="shared" si="21"/>
        <v>109</v>
      </c>
      <c r="H485" s="78"/>
      <c r="I485" s="79"/>
      <c r="J485" s="78"/>
      <c r="K485" s="50">
        <f t="shared" si="22"/>
      </c>
      <c r="L485" s="48"/>
      <c r="M485" s="48"/>
    </row>
    <row r="486" spans="1:13" ht="14.25" hidden="1">
      <c r="A486" s="36"/>
      <c r="B486" s="54" t="s">
        <v>769</v>
      </c>
      <c r="C486" s="54" t="s">
        <v>770</v>
      </c>
      <c r="D486" s="44">
        <v>43097</v>
      </c>
      <c r="E486" s="45" t="s">
        <v>20</v>
      </c>
      <c r="F486" s="66"/>
      <c r="G486" s="47">
        <f t="shared" si="21"/>
        <v>110</v>
      </c>
      <c r="H486" s="48"/>
      <c r="I486" s="48"/>
      <c r="J486" s="48"/>
      <c r="K486" s="50">
        <f t="shared" si="22"/>
      </c>
      <c r="L486" s="48"/>
      <c r="M486" s="48"/>
    </row>
    <row r="487" spans="1:13" ht="14.25" hidden="1">
      <c r="A487" s="36"/>
      <c r="B487" s="54" t="s">
        <v>771</v>
      </c>
      <c r="C487" s="54" t="s">
        <v>772</v>
      </c>
      <c r="D487" s="44">
        <v>43097</v>
      </c>
      <c r="E487" s="45" t="s">
        <v>25</v>
      </c>
      <c r="F487" s="66">
        <v>33</v>
      </c>
      <c r="G487" s="47">
        <f t="shared" si="21"/>
        <v>110</v>
      </c>
      <c r="H487" s="78"/>
      <c r="I487" s="79"/>
      <c r="J487" s="78"/>
      <c r="K487" s="50">
        <f t="shared" si="22"/>
      </c>
      <c r="L487" s="48"/>
      <c r="M487" s="48"/>
    </row>
    <row r="488" spans="1:13" ht="14.25" hidden="1">
      <c r="A488" s="36"/>
      <c r="B488" s="54" t="s">
        <v>773</v>
      </c>
      <c r="C488" s="54" t="s">
        <v>774</v>
      </c>
      <c r="D488" s="44">
        <v>43097</v>
      </c>
      <c r="E488" s="45" t="s">
        <v>48</v>
      </c>
      <c r="F488" s="66"/>
      <c r="G488" s="47">
        <f t="shared" si="21"/>
        <v>110</v>
      </c>
      <c r="H488" s="48"/>
      <c r="I488" s="49"/>
      <c r="J488" s="48"/>
      <c r="K488" s="50">
        <f t="shared" si="22"/>
      </c>
      <c r="L488" s="48"/>
      <c r="M488" s="48"/>
    </row>
    <row r="489" spans="1:13" ht="14.25" hidden="1">
      <c r="A489" s="36"/>
      <c r="B489" s="54" t="s">
        <v>775</v>
      </c>
      <c r="C489" s="54" t="s">
        <v>776</v>
      </c>
      <c r="D489" s="44">
        <v>43097</v>
      </c>
      <c r="E489" s="45" t="s">
        <v>17</v>
      </c>
      <c r="F489" s="66">
        <v>22</v>
      </c>
      <c r="G489" s="47">
        <f t="shared" si="21"/>
        <v>110</v>
      </c>
      <c r="H489" s="48"/>
      <c r="I489" s="49"/>
      <c r="J489" s="48"/>
      <c r="K489" s="50">
        <f t="shared" si="22"/>
      </c>
      <c r="L489" s="78"/>
      <c r="M489" s="79"/>
    </row>
    <row r="490" spans="1:13" ht="14.25" hidden="1">
      <c r="A490" s="36"/>
      <c r="B490" s="54" t="s">
        <v>777</v>
      </c>
      <c r="C490" s="54" t="s">
        <v>778</v>
      </c>
      <c r="D490" s="44">
        <v>43097</v>
      </c>
      <c r="E490" s="45" t="s">
        <v>31</v>
      </c>
      <c r="F490" s="66"/>
      <c r="G490" s="47">
        <f t="shared" si="21"/>
        <v>110</v>
      </c>
      <c r="H490" s="48"/>
      <c r="I490" s="49"/>
      <c r="J490" s="48"/>
      <c r="K490" s="50">
        <f t="shared" si="22"/>
      </c>
      <c r="L490" s="48"/>
      <c r="M490" s="48"/>
    </row>
    <row r="491" spans="1:13" ht="14.25" hidden="1">
      <c r="A491" s="36"/>
      <c r="B491" s="54" t="s">
        <v>779</v>
      </c>
      <c r="C491" s="54" t="s">
        <v>780</v>
      </c>
      <c r="D491" s="44">
        <v>43097</v>
      </c>
      <c r="E491" s="45" t="s">
        <v>409</v>
      </c>
      <c r="F491" s="66"/>
      <c r="G491" s="47">
        <f t="shared" si="21"/>
        <v>110</v>
      </c>
      <c r="H491" s="48"/>
      <c r="I491" s="49"/>
      <c r="J491" s="48"/>
      <c r="K491" s="50">
        <f t="shared" si="22"/>
      </c>
      <c r="L491" s="78"/>
      <c r="M491" s="79"/>
    </row>
    <row r="492" spans="1:13" ht="14.25" hidden="1">
      <c r="A492" s="36"/>
      <c r="B492" s="54" t="s">
        <v>781</v>
      </c>
      <c r="C492" s="54" t="s">
        <v>782</v>
      </c>
      <c r="D492" s="44">
        <v>43097</v>
      </c>
      <c r="E492" s="45" t="s">
        <v>129</v>
      </c>
      <c r="F492" s="66"/>
      <c r="G492" s="47">
        <f t="shared" si="21"/>
        <v>110</v>
      </c>
      <c r="H492" s="48"/>
      <c r="I492" s="49"/>
      <c r="J492" s="48"/>
      <c r="K492" s="50">
        <f t="shared" si="22"/>
      </c>
      <c r="L492" s="48"/>
      <c r="M492" s="48"/>
    </row>
    <row r="493" spans="1:13" ht="14.25" hidden="1">
      <c r="A493" s="36"/>
      <c r="B493" s="54" t="s">
        <v>783</v>
      </c>
      <c r="C493" s="54" t="s">
        <v>784</v>
      </c>
      <c r="D493" s="44">
        <v>43090</v>
      </c>
      <c r="E493" s="45" t="s">
        <v>20</v>
      </c>
      <c r="F493" s="66"/>
      <c r="G493" s="47">
        <f t="shared" si="21"/>
        <v>111</v>
      </c>
      <c r="H493" s="48"/>
      <c r="I493" s="48"/>
      <c r="J493" s="48"/>
      <c r="K493" s="50">
        <f t="shared" si="22"/>
      </c>
      <c r="L493" s="48"/>
      <c r="M493" s="48"/>
    </row>
    <row r="494" spans="1:13" ht="14.25" hidden="1">
      <c r="A494" s="36"/>
      <c r="B494" s="54" t="s">
        <v>785</v>
      </c>
      <c r="C494" s="54" t="s">
        <v>786</v>
      </c>
      <c r="D494" s="44">
        <v>43090</v>
      </c>
      <c r="E494" s="45" t="s">
        <v>14</v>
      </c>
      <c r="F494" s="66"/>
      <c r="G494" s="47">
        <f t="shared" si="21"/>
        <v>111</v>
      </c>
      <c r="H494" s="78"/>
      <c r="I494" s="79"/>
      <c r="J494" s="78"/>
      <c r="K494" s="50">
        <f t="shared" si="22"/>
      </c>
      <c r="L494" s="78"/>
      <c r="M494" s="79"/>
    </row>
    <row r="495" spans="1:13" ht="14.25" hidden="1">
      <c r="A495" s="36"/>
      <c r="B495" s="54" t="s">
        <v>787</v>
      </c>
      <c r="C495" s="54" t="s">
        <v>788</v>
      </c>
      <c r="D495" s="44">
        <v>43090</v>
      </c>
      <c r="E495" s="45" t="s">
        <v>31</v>
      </c>
      <c r="F495" s="66"/>
      <c r="G495" s="47">
        <f t="shared" si="21"/>
        <v>111</v>
      </c>
      <c r="H495" s="48"/>
      <c r="I495" s="49"/>
      <c r="J495" s="48"/>
      <c r="K495" s="50">
        <f t="shared" si="22"/>
      </c>
      <c r="L495" s="48"/>
      <c r="M495" s="48"/>
    </row>
    <row r="496" spans="1:13" ht="14.25" hidden="1">
      <c r="A496" s="36"/>
      <c r="B496" s="54" t="s">
        <v>789</v>
      </c>
      <c r="C496" s="54" t="s">
        <v>790</v>
      </c>
      <c r="D496" s="44">
        <v>43090</v>
      </c>
      <c r="E496" s="45" t="s">
        <v>28</v>
      </c>
      <c r="F496" s="66">
        <v>1</v>
      </c>
      <c r="G496" s="47">
        <f t="shared" si="21"/>
        <v>111</v>
      </c>
      <c r="H496" s="48"/>
      <c r="I496" s="49"/>
      <c r="J496" s="48"/>
      <c r="K496" s="50">
        <f t="shared" si="22"/>
      </c>
      <c r="L496" s="80"/>
      <c r="M496" s="49"/>
    </row>
    <row r="497" spans="1:13" ht="14.25" hidden="1">
      <c r="A497" s="36"/>
      <c r="B497" s="54" t="s">
        <v>791</v>
      </c>
      <c r="C497" s="54" t="s">
        <v>792</v>
      </c>
      <c r="D497" s="44">
        <v>43090</v>
      </c>
      <c r="E497" s="45" t="s">
        <v>129</v>
      </c>
      <c r="F497" s="66"/>
      <c r="G497" s="47">
        <f t="shared" si="21"/>
        <v>111</v>
      </c>
      <c r="H497" s="48"/>
      <c r="I497" s="49"/>
      <c r="J497" s="48"/>
      <c r="K497" s="50">
        <f t="shared" si="22"/>
      </c>
      <c r="L497" s="48"/>
      <c r="M497" s="48"/>
    </row>
    <row r="498" spans="1:13" ht="14.25" hidden="1">
      <c r="A498" s="36"/>
      <c r="B498" s="54" t="s">
        <v>793</v>
      </c>
      <c r="C498" s="54" t="s">
        <v>794</v>
      </c>
      <c r="D498" s="75">
        <v>43083</v>
      </c>
      <c r="E498" s="45" t="s">
        <v>20</v>
      </c>
      <c r="F498" s="66"/>
      <c r="G498" s="47">
        <f t="shared" si="21"/>
        <v>112</v>
      </c>
      <c r="H498" s="48"/>
      <c r="I498" s="48"/>
      <c r="J498" s="48"/>
      <c r="K498" s="50">
        <f t="shared" si="22"/>
      </c>
      <c r="L498" s="48"/>
      <c r="M498" s="48"/>
    </row>
    <row r="499" spans="1:13" ht="14.25" hidden="1">
      <c r="A499" s="36"/>
      <c r="B499" s="81" t="s">
        <v>795</v>
      </c>
      <c r="C499" s="81" t="s">
        <v>796</v>
      </c>
      <c r="D499" s="75">
        <v>43083</v>
      </c>
      <c r="E499" s="45" t="s">
        <v>65</v>
      </c>
      <c r="F499" s="81"/>
      <c r="G499" s="47">
        <f t="shared" si="21"/>
        <v>112</v>
      </c>
      <c r="H499" s="48"/>
      <c r="I499" s="49"/>
      <c r="J499" s="48"/>
      <c r="K499" s="50">
        <f t="shared" si="22"/>
      </c>
      <c r="L499" s="48"/>
      <c r="M499" s="49"/>
    </row>
    <row r="500" spans="1:13" ht="14.25" hidden="1">
      <c r="A500" s="36"/>
      <c r="B500" s="54" t="s">
        <v>797</v>
      </c>
      <c r="C500" s="54" t="s">
        <v>798</v>
      </c>
      <c r="D500" s="75">
        <v>43083</v>
      </c>
      <c r="E500" s="45" t="s">
        <v>17</v>
      </c>
      <c r="F500" s="66">
        <v>31</v>
      </c>
      <c r="G500" s="47">
        <f t="shared" si="21"/>
        <v>112</v>
      </c>
      <c r="H500" s="78"/>
      <c r="I500" s="79"/>
      <c r="J500" s="78"/>
      <c r="K500" s="50">
        <f t="shared" si="22"/>
      </c>
      <c r="L500" s="78"/>
      <c r="M500" s="79"/>
    </row>
    <row r="501" spans="1:13" ht="14.25" hidden="1">
      <c r="A501" s="36"/>
      <c r="B501" s="54" t="s">
        <v>799</v>
      </c>
      <c r="C501" s="54" t="s">
        <v>800</v>
      </c>
      <c r="D501" s="44">
        <v>43076</v>
      </c>
      <c r="E501" s="45" t="s">
        <v>25</v>
      </c>
      <c r="F501" s="66">
        <v>54</v>
      </c>
      <c r="G501" s="47">
        <f t="shared" si="21"/>
        <v>113</v>
      </c>
      <c r="H501" s="78"/>
      <c r="I501" s="79"/>
      <c r="J501" s="78"/>
      <c r="K501" s="50">
        <f t="shared" si="22"/>
      </c>
      <c r="L501" s="48"/>
      <c r="M501" s="49"/>
    </row>
    <row r="502" spans="1:13" ht="14.25" hidden="1">
      <c r="A502" s="36"/>
      <c r="B502" s="54" t="s">
        <v>801</v>
      </c>
      <c r="C502" s="54" t="s">
        <v>802</v>
      </c>
      <c r="D502" s="44">
        <v>43076</v>
      </c>
      <c r="E502" s="45" t="s">
        <v>165</v>
      </c>
      <c r="F502" s="66"/>
      <c r="G502" s="47">
        <f t="shared" si="21"/>
        <v>113</v>
      </c>
      <c r="H502" s="78"/>
      <c r="I502" s="79"/>
      <c r="J502" s="78"/>
      <c r="K502" s="50">
        <f t="shared" si="22"/>
      </c>
      <c r="L502" s="48"/>
      <c r="M502" s="48"/>
    </row>
    <row r="503" spans="1:13" ht="14.25" hidden="1">
      <c r="A503" s="36"/>
      <c r="B503" s="54" t="s">
        <v>803</v>
      </c>
      <c r="C503" s="54" t="s">
        <v>804</v>
      </c>
      <c r="D503" s="44">
        <v>43076</v>
      </c>
      <c r="E503" s="45" t="s">
        <v>48</v>
      </c>
      <c r="F503" s="66">
        <v>3</v>
      </c>
      <c r="G503" s="47">
        <f t="shared" si="21"/>
        <v>113</v>
      </c>
      <c r="H503" s="78"/>
      <c r="I503" s="79"/>
      <c r="J503" s="78"/>
      <c r="K503" s="50">
        <f t="shared" si="22"/>
      </c>
      <c r="L503" s="48"/>
      <c r="M503" s="48"/>
    </row>
    <row r="504" spans="1:13" ht="14.25" hidden="1">
      <c r="A504" s="36"/>
      <c r="B504" s="54" t="s">
        <v>805</v>
      </c>
      <c r="C504" s="54" t="s">
        <v>805</v>
      </c>
      <c r="D504" s="44">
        <v>43076</v>
      </c>
      <c r="E504" s="45" t="s">
        <v>165</v>
      </c>
      <c r="F504" s="66">
        <v>10</v>
      </c>
      <c r="G504" s="47">
        <f t="shared" si="21"/>
        <v>113</v>
      </c>
      <c r="H504" s="78"/>
      <c r="I504" s="79"/>
      <c r="J504" s="78"/>
      <c r="K504" s="50">
        <f t="shared" si="22"/>
      </c>
      <c r="L504" s="48"/>
      <c r="M504" s="48"/>
    </row>
    <row r="505" spans="1:13" ht="14.25" hidden="1">
      <c r="A505" s="36"/>
      <c r="B505" s="54" t="s">
        <v>806</v>
      </c>
      <c r="C505" s="54" t="s">
        <v>807</v>
      </c>
      <c r="D505" s="44">
        <v>43076</v>
      </c>
      <c r="E505" s="45" t="s">
        <v>48</v>
      </c>
      <c r="F505" s="66">
        <v>1</v>
      </c>
      <c r="G505" s="47">
        <f t="shared" si="21"/>
        <v>113</v>
      </c>
      <c r="H505" s="78"/>
      <c r="I505" s="79"/>
      <c r="J505" s="78"/>
      <c r="K505" s="50">
        <f t="shared" si="22"/>
      </c>
      <c r="L505" s="48"/>
      <c r="M505" s="49"/>
    </row>
    <row r="506" spans="1:13" ht="14.25" hidden="1">
      <c r="A506" s="36"/>
      <c r="B506" s="54" t="s">
        <v>808</v>
      </c>
      <c r="C506" s="54" t="s">
        <v>808</v>
      </c>
      <c r="D506" s="44">
        <v>43069</v>
      </c>
      <c r="E506" s="45" t="s">
        <v>17</v>
      </c>
      <c r="F506" s="66">
        <v>45</v>
      </c>
      <c r="G506" s="47">
        <f t="shared" si="21"/>
        <v>114</v>
      </c>
      <c r="H506" s="48"/>
      <c r="I506" s="49"/>
      <c r="J506" s="48"/>
      <c r="K506" s="50">
        <f t="shared" si="22"/>
      </c>
      <c r="L506" s="48"/>
      <c r="M506" s="49"/>
    </row>
    <row r="507" spans="1:13" ht="14.25" hidden="1">
      <c r="A507" s="36"/>
      <c r="B507" s="54" t="s">
        <v>809</v>
      </c>
      <c r="C507" s="54" t="s">
        <v>810</v>
      </c>
      <c r="D507" s="44">
        <v>43069</v>
      </c>
      <c r="E507" s="45" t="s">
        <v>28</v>
      </c>
      <c r="F507" s="66">
        <v>1</v>
      </c>
      <c r="G507" s="47">
        <f t="shared" si="21"/>
        <v>114</v>
      </c>
      <c r="H507" s="48"/>
      <c r="I507" s="49"/>
      <c r="J507" s="48"/>
      <c r="K507" s="50">
        <f t="shared" si="22"/>
      </c>
      <c r="L507" s="48"/>
      <c r="M507" s="49"/>
    </row>
    <row r="508" spans="1:13" ht="14.25" hidden="1">
      <c r="A508" s="36"/>
      <c r="B508" s="54" t="s">
        <v>811</v>
      </c>
      <c r="C508" s="54" t="s">
        <v>812</v>
      </c>
      <c r="D508" s="44">
        <v>43069</v>
      </c>
      <c r="E508" s="45" t="s">
        <v>48</v>
      </c>
      <c r="F508" s="66">
        <v>13</v>
      </c>
      <c r="G508" s="47">
        <f t="shared" si="21"/>
        <v>114</v>
      </c>
      <c r="H508" s="48"/>
      <c r="I508" s="48"/>
      <c r="J508" s="48"/>
      <c r="K508" s="50">
        <f t="shared" si="22"/>
      </c>
      <c r="L508" s="48"/>
      <c r="M508" s="49"/>
    </row>
    <row r="509" spans="1:13" ht="14.25" hidden="1">
      <c r="A509" s="36"/>
      <c r="B509" s="54" t="s">
        <v>813</v>
      </c>
      <c r="C509" s="54" t="s">
        <v>813</v>
      </c>
      <c r="D509" s="44">
        <v>43062</v>
      </c>
      <c r="E509" s="45" t="s">
        <v>20</v>
      </c>
      <c r="F509" s="66"/>
      <c r="G509" s="47">
        <f t="shared" si="21"/>
        <v>115</v>
      </c>
      <c r="H509" s="48"/>
      <c r="I509" s="48"/>
      <c r="J509" s="48"/>
      <c r="K509" s="50">
        <f t="shared" si="22"/>
      </c>
      <c r="L509" s="48"/>
      <c r="M509" s="48"/>
    </row>
    <row r="510" spans="1:13" ht="14.25" hidden="1">
      <c r="A510" s="36"/>
      <c r="B510" s="54" t="s">
        <v>814</v>
      </c>
      <c r="C510" s="54" t="s">
        <v>814</v>
      </c>
      <c r="D510" s="44">
        <v>43062</v>
      </c>
      <c r="E510" s="45" t="s">
        <v>14</v>
      </c>
      <c r="F510" s="66">
        <v>68</v>
      </c>
      <c r="G510" s="47">
        <f t="shared" si="21"/>
        <v>115</v>
      </c>
      <c r="H510" s="78"/>
      <c r="I510" s="79"/>
      <c r="J510" s="78"/>
      <c r="K510" s="50">
        <f t="shared" si="22"/>
      </c>
      <c r="L510" s="48"/>
      <c r="M510" s="48"/>
    </row>
    <row r="511" spans="1:13" ht="14.25" hidden="1">
      <c r="A511" s="36"/>
      <c r="B511" s="67" t="s">
        <v>815</v>
      </c>
      <c r="C511" s="54" t="s">
        <v>816</v>
      </c>
      <c r="D511" s="44">
        <v>43062</v>
      </c>
      <c r="E511" s="45" t="s">
        <v>31</v>
      </c>
      <c r="F511" s="66"/>
      <c r="G511" s="47">
        <f t="shared" si="21"/>
        <v>115</v>
      </c>
      <c r="H511" s="48"/>
      <c r="I511" s="49"/>
      <c r="J511" s="48"/>
      <c r="K511" s="50">
        <f t="shared" si="22"/>
      </c>
      <c r="L511" s="48"/>
      <c r="M511" s="49"/>
    </row>
    <row r="512" spans="1:13" ht="14.25" hidden="1">
      <c r="A512" s="36"/>
      <c r="B512" s="54" t="s">
        <v>354</v>
      </c>
      <c r="C512" s="54" t="s">
        <v>817</v>
      </c>
      <c r="D512" s="44">
        <v>43062</v>
      </c>
      <c r="E512" s="45" t="s">
        <v>28</v>
      </c>
      <c r="F512" s="66">
        <v>2</v>
      </c>
      <c r="G512" s="47">
        <f t="shared" si="21"/>
        <v>115</v>
      </c>
      <c r="H512" s="78"/>
      <c r="I512" s="79"/>
      <c r="J512" s="78"/>
      <c r="K512" s="50">
        <f t="shared" si="22"/>
      </c>
      <c r="L512" s="48"/>
      <c r="M512" s="48"/>
    </row>
    <row r="513" spans="1:13" ht="14.25" hidden="1">
      <c r="A513" s="36"/>
      <c r="B513" s="54" t="s">
        <v>818</v>
      </c>
      <c r="C513" s="54" t="s">
        <v>819</v>
      </c>
      <c r="D513" s="44">
        <v>43055</v>
      </c>
      <c r="E513" s="45" t="s">
        <v>14</v>
      </c>
      <c r="F513" s="66">
        <v>57</v>
      </c>
      <c r="G513" s="47">
        <f t="shared" si="21"/>
        <v>116</v>
      </c>
      <c r="H513" s="78"/>
      <c r="I513" s="79"/>
      <c r="J513" s="78"/>
      <c r="K513" s="50">
        <f t="shared" si="22"/>
      </c>
      <c r="L513" s="78"/>
      <c r="M513" s="78"/>
    </row>
    <row r="514" spans="1:13" ht="14.25" hidden="1">
      <c r="A514" s="36"/>
      <c r="B514" s="54" t="s">
        <v>820</v>
      </c>
      <c r="C514" s="54" t="s">
        <v>821</v>
      </c>
      <c r="D514" s="44">
        <v>43055</v>
      </c>
      <c r="E514" s="45" t="s">
        <v>25</v>
      </c>
      <c r="F514" s="66">
        <v>35</v>
      </c>
      <c r="G514" s="47">
        <f t="shared" si="21"/>
        <v>116</v>
      </c>
      <c r="H514" s="78"/>
      <c r="I514" s="79"/>
      <c r="J514" s="78"/>
      <c r="K514" s="50">
        <f t="shared" si="22"/>
      </c>
      <c r="L514" s="78"/>
      <c r="M514" s="79"/>
    </row>
    <row r="515" spans="1:13" ht="14.25" hidden="1">
      <c r="A515" s="36"/>
      <c r="B515" s="54" t="s">
        <v>822</v>
      </c>
      <c r="C515" s="54" t="s">
        <v>823</v>
      </c>
      <c r="D515" s="75">
        <v>43055</v>
      </c>
      <c r="E515" s="45" t="s">
        <v>65</v>
      </c>
      <c r="F515" s="66"/>
      <c r="G515" s="47">
        <f t="shared" si="21"/>
        <v>116</v>
      </c>
      <c r="H515" s="78"/>
      <c r="I515" s="79"/>
      <c r="J515" s="78"/>
      <c r="K515" s="50">
        <f t="shared" si="22"/>
      </c>
      <c r="L515" s="78"/>
      <c r="M515" s="78"/>
    </row>
    <row r="516" spans="1:13" ht="14.25" hidden="1">
      <c r="A516" s="36"/>
      <c r="B516" s="54" t="s">
        <v>824</v>
      </c>
      <c r="C516" s="54" t="s">
        <v>824</v>
      </c>
      <c r="D516" s="44">
        <v>43055</v>
      </c>
      <c r="E516" s="45" t="s">
        <v>48</v>
      </c>
      <c r="F516" s="66">
        <v>5</v>
      </c>
      <c r="G516" s="47">
        <f t="shared" si="21"/>
        <v>116</v>
      </c>
      <c r="H516" s="78"/>
      <c r="I516" s="79"/>
      <c r="J516" s="78"/>
      <c r="K516" s="50">
        <f t="shared" si="22"/>
      </c>
      <c r="L516" s="78"/>
      <c r="M516" s="79"/>
    </row>
    <row r="517" spans="1:13" ht="14.25" hidden="1">
      <c r="A517" s="36"/>
      <c r="B517" s="67" t="s">
        <v>825</v>
      </c>
      <c r="C517" s="54" t="s">
        <v>826</v>
      </c>
      <c r="D517" s="44">
        <v>43048</v>
      </c>
      <c r="E517" s="45" t="s">
        <v>20</v>
      </c>
      <c r="F517" s="66"/>
      <c r="G517" s="47">
        <f t="shared" si="21"/>
        <v>117</v>
      </c>
      <c r="H517" s="48"/>
      <c r="I517" s="48"/>
      <c r="J517" s="48"/>
      <c r="K517" s="50">
        <f t="shared" si="22"/>
      </c>
      <c r="L517" s="78"/>
      <c r="M517" s="79"/>
    </row>
    <row r="518" spans="1:13" ht="14.25" hidden="1">
      <c r="A518" s="36"/>
      <c r="B518" s="54" t="s">
        <v>827</v>
      </c>
      <c r="C518" s="54" t="s">
        <v>828</v>
      </c>
      <c r="D518" s="44">
        <v>43048</v>
      </c>
      <c r="E518" s="45" t="s">
        <v>17</v>
      </c>
      <c r="F518" s="66">
        <v>50</v>
      </c>
      <c r="G518" s="47">
        <f t="shared" si="21"/>
        <v>117</v>
      </c>
      <c r="H518" s="78"/>
      <c r="I518" s="79"/>
      <c r="J518" s="78"/>
      <c r="K518" s="50">
        <f t="shared" si="22"/>
      </c>
      <c r="L518" s="78"/>
      <c r="M518" s="78"/>
    </row>
    <row r="519" spans="1:13" ht="14.25" hidden="1">
      <c r="A519" s="36"/>
      <c r="B519" s="54" t="s">
        <v>829</v>
      </c>
      <c r="C519" s="54" t="s">
        <v>830</v>
      </c>
      <c r="D519" s="44">
        <v>43048</v>
      </c>
      <c r="E519" s="45" t="s">
        <v>48</v>
      </c>
      <c r="F519" s="66">
        <v>2</v>
      </c>
      <c r="G519" s="47">
        <f t="shared" si="21"/>
        <v>117</v>
      </c>
      <c r="H519" s="78"/>
      <c r="I519" s="79"/>
      <c r="J519" s="78"/>
      <c r="K519" s="50">
        <f t="shared" si="22"/>
      </c>
      <c r="L519" s="78"/>
      <c r="M519" s="78"/>
    </row>
    <row r="520" spans="1:13" ht="14.25" hidden="1">
      <c r="A520" s="36"/>
      <c r="B520" s="54" t="s">
        <v>831</v>
      </c>
      <c r="C520" s="54" t="s">
        <v>832</v>
      </c>
      <c r="D520" s="44">
        <v>43048</v>
      </c>
      <c r="E520" s="45" t="s">
        <v>31</v>
      </c>
      <c r="F520" s="66"/>
      <c r="G520" s="47">
        <f t="shared" si="21"/>
        <v>117</v>
      </c>
      <c r="H520" s="78"/>
      <c r="I520" s="79"/>
      <c r="J520" s="78"/>
      <c r="K520" s="50">
        <f t="shared" si="22"/>
      </c>
      <c r="L520" s="78"/>
      <c r="M520" s="79"/>
    </row>
    <row r="521" spans="1:13" ht="14.25" hidden="1">
      <c r="A521" s="36"/>
      <c r="B521" s="54" t="s">
        <v>833</v>
      </c>
      <c r="C521" s="54" t="s">
        <v>833</v>
      </c>
      <c r="D521" s="44">
        <v>43041</v>
      </c>
      <c r="E521" s="45" t="s">
        <v>28</v>
      </c>
      <c r="F521" s="66">
        <v>1</v>
      </c>
      <c r="G521" s="47">
        <f aca="true" t="shared" si="23" ref="G521:G584">ROUNDUP(DATEDIF(D521,$B$723,"d")/7,0)</f>
        <v>118</v>
      </c>
      <c r="H521" s="48"/>
      <c r="I521" s="49"/>
      <c r="J521" s="48"/>
      <c r="K521" s="50">
        <f t="shared" si="22"/>
      </c>
      <c r="L521" s="78"/>
      <c r="M521" s="79"/>
    </row>
    <row r="522" spans="1:13" ht="14.25" hidden="1">
      <c r="A522" s="36"/>
      <c r="B522" s="81" t="s">
        <v>834</v>
      </c>
      <c r="C522" s="81" t="s">
        <v>835</v>
      </c>
      <c r="D522" s="75">
        <v>43041</v>
      </c>
      <c r="E522" s="82" t="s">
        <v>20</v>
      </c>
      <c r="F522" s="81"/>
      <c r="G522" s="47">
        <f t="shared" si="23"/>
        <v>118</v>
      </c>
      <c r="H522" s="48"/>
      <c r="I522" s="48"/>
      <c r="J522" s="48"/>
      <c r="K522" s="50">
        <f t="shared" si="22"/>
      </c>
      <c r="L522" s="78"/>
      <c r="M522" s="79"/>
    </row>
    <row r="523" spans="1:13" ht="14.25" hidden="1">
      <c r="A523" s="36"/>
      <c r="B523" s="54" t="s">
        <v>836</v>
      </c>
      <c r="C523" s="54" t="s">
        <v>837</v>
      </c>
      <c r="D523" s="44">
        <v>43041</v>
      </c>
      <c r="E523" s="45" t="s">
        <v>28</v>
      </c>
      <c r="F523" s="66">
        <v>4</v>
      </c>
      <c r="G523" s="47">
        <f t="shared" si="23"/>
        <v>118</v>
      </c>
      <c r="H523" s="78"/>
      <c r="I523" s="79"/>
      <c r="J523" s="78"/>
      <c r="K523" s="50">
        <f t="shared" si="22"/>
      </c>
      <c r="L523" s="78"/>
      <c r="M523" s="78"/>
    </row>
    <row r="524" spans="1:13" ht="14.25" hidden="1">
      <c r="A524" s="36"/>
      <c r="B524" s="81" t="s">
        <v>838</v>
      </c>
      <c r="C524" s="81" t="s">
        <v>839</v>
      </c>
      <c r="D524" s="75">
        <v>43041</v>
      </c>
      <c r="E524" s="82" t="s">
        <v>31</v>
      </c>
      <c r="F524" s="81"/>
      <c r="G524" s="47">
        <f t="shared" si="23"/>
        <v>118</v>
      </c>
      <c r="H524" s="78"/>
      <c r="I524" s="79"/>
      <c r="J524" s="78"/>
      <c r="K524" s="50">
        <f t="shared" si="22"/>
      </c>
      <c r="L524" s="78"/>
      <c r="M524" s="78"/>
    </row>
    <row r="525" spans="1:13" ht="14.25" hidden="1">
      <c r="A525" s="36"/>
      <c r="B525" s="54" t="s">
        <v>840</v>
      </c>
      <c r="C525" s="54" t="s">
        <v>841</v>
      </c>
      <c r="D525" s="44">
        <v>43034</v>
      </c>
      <c r="E525" s="45" t="s">
        <v>17</v>
      </c>
      <c r="F525" s="66">
        <v>50</v>
      </c>
      <c r="G525" s="47">
        <f t="shared" si="23"/>
        <v>119</v>
      </c>
      <c r="H525" s="78"/>
      <c r="I525" s="79"/>
      <c r="J525" s="78"/>
      <c r="K525" s="50">
        <f t="shared" si="22"/>
      </c>
      <c r="L525" s="78"/>
      <c r="M525" s="79"/>
    </row>
    <row r="526" spans="1:13" ht="14.25" hidden="1">
      <c r="A526" s="36"/>
      <c r="B526" s="54" t="s">
        <v>842</v>
      </c>
      <c r="C526" s="54" t="s">
        <v>843</v>
      </c>
      <c r="D526" s="44">
        <v>43034</v>
      </c>
      <c r="E526" s="45" t="s">
        <v>119</v>
      </c>
      <c r="F526" s="66"/>
      <c r="G526" s="47">
        <f t="shared" si="23"/>
        <v>119</v>
      </c>
      <c r="H526" s="78"/>
      <c r="I526" s="79"/>
      <c r="J526" s="78"/>
      <c r="K526" s="50">
        <f t="shared" si="22"/>
      </c>
      <c r="L526" s="78"/>
      <c r="M526" s="78"/>
    </row>
    <row r="527" spans="1:13" ht="14.25" hidden="1">
      <c r="A527" s="36"/>
      <c r="B527" s="54" t="s">
        <v>844</v>
      </c>
      <c r="C527" s="54" t="s">
        <v>845</v>
      </c>
      <c r="D527" s="44">
        <v>43034</v>
      </c>
      <c r="E527" s="45" t="s">
        <v>31</v>
      </c>
      <c r="F527" s="66"/>
      <c r="G527" s="47">
        <f t="shared" si="23"/>
        <v>119</v>
      </c>
      <c r="H527" s="78"/>
      <c r="I527" s="79"/>
      <c r="J527" s="78"/>
      <c r="K527" s="50">
        <f t="shared" si="22"/>
      </c>
      <c r="L527" s="78"/>
      <c r="M527" s="78"/>
    </row>
    <row r="528" spans="1:13" ht="14.25" hidden="1">
      <c r="A528" s="36"/>
      <c r="B528" s="54" t="s">
        <v>846</v>
      </c>
      <c r="C528" s="54" t="s">
        <v>846</v>
      </c>
      <c r="D528" s="44">
        <v>43034</v>
      </c>
      <c r="E528" s="45" t="s">
        <v>165</v>
      </c>
      <c r="F528" s="66">
        <v>34</v>
      </c>
      <c r="G528" s="47">
        <f t="shared" si="23"/>
        <v>119</v>
      </c>
      <c r="H528" s="78"/>
      <c r="I528" s="79"/>
      <c r="J528" s="78"/>
      <c r="K528" s="50">
        <f t="shared" si="22"/>
      </c>
      <c r="L528" s="78"/>
      <c r="M528" s="79"/>
    </row>
    <row r="529" spans="1:13" ht="14.25" hidden="1">
      <c r="A529" s="36"/>
      <c r="B529" s="81" t="s">
        <v>847</v>
      </c>
      <c r="C529" s="81" t="s">
        <v>847</v>
      </c>
      <c r="D529" s="75">
        <v>43027</v>
      </c>
      <c r="E529" s="45" t="s">
        <v>31</v>
      </c>
      <c r="F529" s="81"/>
      <c r="G529" s="47">
        <f t="shared" si="23"/>
        <v>120</v>
      </c>
      <c r="H529" s="83"/>
      <c r="I529" s="49"/>
      <c r="J529" s="83"/>
      <c r="K529" s="50">
        <f t="shared" si="22"/>
      </c>
      <c r="L529" s="78"/>
      <c r="M529" s="79"/>
    </row>
    <row r="530" spans="1:13" ht="14.25" hidden="1">
      <c r="A530" s="36"/>
      <c r="B530" s="54" t="s">
        <v>848</v>
      </c>
      <c r="C530" s="54" t="s">
        <v>849</v>
      </c>
      <c r="D530" s="75">
        <v>43027</v>
      </c>
      <c r="E530" s="45" t="s">
        <v>25</v>
      </c>
      <c r="F530" s="66">
        <v>36</v>
      </c>
      <c r="G530" s="47">
        <f t="shared" si="23"/>
        <v>120</v>
      </c>
      <c r="H530" s="78"/>
      <c r="I530" s="79"/>
      <c r="J530" s="78"/>
      <c r="K530" s="50">
        <f t="shared" si="22"/>
      </c>
      <c r="L530" s="78"/>
      <c r="M530" s="79"/>
    </row>
    <row r="531" spans="1:13" ht="14.25" hidden="1">
      <c r="A531" s="36"/>
      <c r="B531" s="81" t="s">
        <v>850</v>
      </c>
      <c r="C531" s="81" t="s">
        <v>851</v>
      </c>
      <c r="D531" s="75">
        <v>43027</v>
      </c>
      <c r="E531" s="45" t="s">
        <v>28</v>
      </c>
      <c r="F531" s="47">
        <v>1</v>
      </c>
      <c r="G531" s="47">
        <f t="shared" si="23"/>
        <v>120</v>
      </c>
      <c r="H531" s="78"/>
      <c r="I531" s="79"/>
      <c r="J531" s="78"/>
      <c r="K531" s="50">
        <f t="shared" si="22"/>
      </c>
      <c r="L531" s="78"/>
      <c r="M531" s="79"/>
    </row>
    <row r="532" spans="1:13" ht="14.25" hidden="1">
      <c r="A532" s="36"/>
      <c r="B532" s="81" t="s">
        <v>852</v>
      </c>
      <c r="C532" s="81" t="s">
        <v>853</v>
      </c>
      <c r="D532" s="75">
        <v>43027</v>
      </c>
      <c r="E532" s="45" t="s">
        <v>14</v>
      </c>
      <c r="F532" s="47">
        <v>50</v>
      </c>
      <c r="G532" s="47">
        <f t="shared" si="23"/>
        <v>120</v>
      </c>
      <c r="H532" s="78"/>
      <c r="I532" s="79"/>
      <c r="J532" s="78"/>
      <c r="K532" s="50">
        <f t="shared" si="22"/>
      </c>
      <c r="L532" s="78"/>
      <c r="M532" s="79"/>
    </row>
    <row r="533" spans="1:13" ht="14.25" hidden="1">
      <c r="A533" s="36"/>
      <c r="B533" s="81" t="s">
        <v>854</v>
      </c>
      <c r="C533" s="81" t="s">
        <v>855</v>
      </c>
      <c r="D533" s="75">
        <v>43027</v>
      </c>
      <c r="E533" s="45" t="s">
        <v>48</v>
      </c>
      <c r="F533" s="47">
        <v>22</v>
      </c>
      <c r="G533" s="47">
        <f t="shared" si="23"/>
        <v>120</v>
      </c>
      <c r="H533" s="78"/>
      <c r="I533" s="79"/>
      <c r="J533" s="78"/>
      <c r="K533" s="50">
        <f t="shared" si="22"/>
      </c>
      <c r="L533" s="78"/>
      <c r="M533" s="79"/>
    </row>
    <row r="534" spans="1:13" ht="14.25" hidden="1">
      <c r="A534" s="36"/>
      <c r="B534" s="81" t="s">
        <v>856</v>
      </c>
      <c r="C534" s="81" t="s">
        <v>857</v>
      </c>
      <c r="D534" s="75">
        <v>43027</v>
      </c>
      <c r="E534" s="45" t="s">
        <v>48</v>
      </c>
      <c r="F534" s="47">
        <v>2</v>
      </c>
      <c r="G534" s="47">
        <f t="shared" si="23"/>
        <v>120</v>
      </c>
      <c r="H534" s="78"/>
      <c r="I534" s="79"/>
      <c r="J534" s="78"/>
      <c r="K534" s="50">
        <f t="shared" si="22"/>
      </c>
      <c r="L534" s="78"/>
      <c r="M534" s="79"/>
    </row>
    <row r="535" spans="1:13" ht="14.25" hidden="1">
      <c r="A535" s="36"/>
      <c r="B535" s="54" t="s">
        <v>858</v>
      </c>
      <c r="C535" s="54" t="s">
        <v>859</v>
      </c>
      <c r="D535" s="44">
        <v>43020</v>
      </c>
      <c r="E535" s="45" t="s">
        <v>25</v>
      </c>
      <c r="F535" s="66">
        <v>50</v>
      </c>
      <c r="G535" s="47">
        <f t="shared" si="23"/>
        <v>121</v>
      </c>
      <c r="H535" s="78"/>
      <c r="I535" s="79"/>
      <c r="J535" s="78"/>
      <c r="K535" s="50">
        <f t="shared" si="22"/>
      </c>
      <c r="L535" s="78"/>
      <c r="M535" s="79"/>
    </row>
    <row r="536" spans="1:13" ht="14.25" hidden="1">
      <c r="A536" s="36"/>
      <c r="B536" s="54" t="s">
        <v>860</v>
      </c>
      <c r="C536" s="54" t="s">
        <v>861</v>
      </c>
      <c r="D536" s="44">
        <v>43020</v>
      </c>
      <c r="E536" s="45" t="s">
        <v>17</v>
      </c>
      <c r="F536" s="66">
        <v>45</v>
      </c>
      <c r="G536" s="47">
        <f t="shared" si="23"/>
        <v>121</v>
      </c>
      <c r="H536" s="78"/>
      <c r="I536" s="79"/>
      <c r="J536" s="78"/>
      <c r="K536" s="50">
        <f t="shared" si="22"/>
      </c>
      <c r="L536" s="78"/>
      <c r="M536" s="79"/>
    </row>
    <row r="537" spans="1:13" ht="14.25" hidden="1">
      <c r="A537" s="36"/>
      <c r="B537" s="54" t="s">
        <v>862</v>
      </c>
      <c r="C537" s="54" t="s">
        <v>863</v>
      </c>
      <c r="D537" s="44">
        <v>43020</v>
      </c>
      <c r="E537" s="45" t="s">
        <v>28</v>
      </c>
      <c r="F537" s="66">
        <v>1</v>
      </c>
      <c r="G537" s="47">
        <f t="shared" si="23"/>
        <v>121</v>
      </c>
      <c r="H537" s="78"/>
      <c r="I537" s="79"/>
      <c r="J537" s="78"/>
      <c r="K537" s="50">
        <f t="shared" si="22"/>
      </c>
      <c r="L537" s="78"/>
      <c r="M537" s="79"/>
    </row>
    <row r="538" spans="1:13" ht="14.25" hidden="1">
      <c r="A538" s="36"/>
      <c r="B538" s="81" t="s">
        <v>864</v>
      </c>
      <c r="C538" s="81" t="s">
        <v>865</v>
      </c>
      <c r="D538" s="75">
        <v>43013</v>
      </c>
      <c r="E538" s="82" t="s">
        <v>14</v>
      </c>
      <c r="F538" s="47">
        <v>65</v>
      </c>
      <c r="G538" s="47">
        <f t="shared" si="23"/>
        <v>122</v>
      </c>
      <c r="H538" s="78"/>
      <c r="I538" s="79"/>
      <c r="J538" s="78"/>
      <c r="K538" s="50">
        <f t="shared" si="22"/>
      </c>
      <c r="L538" s="78"/>
      <c r="M538" s="79"/>
    </row>
    <row r="539" spans="1:13" ht="14.25" hidden="1">
      <c r="A539" s="36"/>
      <c r="B539" s="81" t="s">
        <v>866</v>
      </c>
      <c r="C539" s="81" t="s">
        <v>866</v>
      </c>
      <c r="D539" s="75">
        <v>43013</v>
      </c>
      <c r="E539" s="82" t="s">
        <v>867</v>
      </c>
      <c r="F539" s="47">
        <v>26</v>
      </c>
      <c r="G539" s="47">
        <f t="shared" si="23"/>
        <v>122</v>
      </c>
      <c r="H539" s="78"/>
      <c r="I539" s="78"/>
      <c r="J539" s="78"/>
      <c r="K539" s="50">
        <f t="shared" si="22"/>
      </c>
      <c r="L539" s="78"/>
      <c r="M539" s="79"/>
    </row>
    <row r="540" spans="1:13" ht="14.25" hidden="1">
      <c r="A540" s="36"/>
      <c r="B540" s="81" t="s">
        <v>868</v>
      </c>
      <c r="C540" s="81" t="s">
        <v>869</v>
      </c>
      <c r="D540" s="75">
        <v>43013</v>
      </c>
      <c r="E540" s="82" t="s">
        <v>129</v>
      </c>
      <c r="F540" s="81"/>
      <c r="G540" s="47">
        <f t="shared" si="23"/>
        <v>122</v>
      </c>
      <c r="H540" s="78"/>
      <c r="I540" s="79"/>
      <c r="J540" s="78"/>
      <c r="K540" s="50">
        <f t="shared" si="22"/>
      </c>
      <c r="L540" s="78"/>
      <c r="M540" s="78"/>
    </row>
    <row r="541" spans="1:13" ht="14.25" hidden="1">
      <c r="A541" s="36"/>
      <c r="B541" s="54" t="s">
        <v>870</v>
      </c>
      <c r="C541" s="54" t="s">
        <v>871</v>
      </c>
      <c r="D541" s="44">
        <v>43006</v>
      </c>
      <c r="E541" s="45" t="s">
        <v>14</v>
      </c>
      <c r="F541" s="66"/>
      <c r="G541" s="47">
        <f t="shared" si="23"/>
        <v>123</v>
      </c>
      <c r="H541" s="78"/>
      <c r="I541" s="79"/>
      <c r="J541" s="78"/>
      <c r="K541" s="50">
        <f t="shared" si="22"/>
      </c>
      <c r="L541" s="78"/>
      <c r="M541" s="79"/>
    </row>
    <row r="542" spans="1:13" ht="14.25" hidden="1">
      <c r="A542" s="36"/>
      <c r="B542" s="54" t="s">
        <v>872</v>
      </c>
      <c r="C542" s="54" t="s">
        <v>873</v>
      </c>
      <c r="D542" s="44">
        <v>43006</v>
      </c>
      <c r="E542" s="45" t="s">
        <v>20</v>
      </c>
      <c r="F542" s="66"/>
      <c r="G542" s="47">
        <f t="shared" si="23"/>
        <v>123</v>
      </c>
      <c r="H542" s="84"/>
      <c r="I542" s="79"/>
      <c r="J542" s="84"/>
      <c r="K542" s="50">
        <f t="shared" si="22"/>
      </c>
      <c r="L542" s="78"/>
      <c r="M542" s="79"/>
    </row>
    <row r="543" spans="1:13" ht="14.25" hidden="1">
      <c r="A543" s="36"/>
      <c r="B543" s="54" t="s">
        <v>874</v>
      </c>
      <c r="C543" s="54" t="s">
        <v>875</v>
      </c>
      <c r="D543" s="44">
        <v>43006</v>
      </c>
      <c r="E543" s="45" t="s">
        <v>165</v>
      </c>
      <c r="F543" s="66">
        <v>16</v>
      </c>
      <c r="G543" s="47">
        <f t="shared" si="23"/>
        <v>123</v>
      </c>
      <c r="H543" s="52"/>
      <c r="I543" s="79"/>
      <c r="J543" s="52"/>
      <c r="K543" s="50">
        <f t="shared" si="22"/>
      </c>
      <c r="L543" s="78"/>
      <c r="M543" s="79"/>
    </row>
    <row r="544" spans="1:13" ht="14.25" hidden="1">
      <c r="A544" s="36"/>
      <c r="B544" s="54" t="s">
        <v>876</v>
      </c>
      <c r="C544" s="54" t="s">
        <v>877</v>
      </c>
      <c r="D544" s="44">
        <v>43006</v>
      </c>
      <c r="E544" s="45" t="s">
        <v>31</v>
      </c>
      <c r="F544" s="66"/>
      <c r="G544" s="47">
        <f t="shared" si="23"/>
        <v>123</v>
      </c>
      <c r="H544" s="78"/>
      <c r="I544" s="79"/>
      <c r="J544" s="78"/>
      <c r="K544" s="50">
        <f t="shared" si="22"/>
      </c>
      <c r="L544" s="78"/>
      <c r="M544" s="79"/>
    </row>
    <row r="545" spans="1:13" ht="14.25" hidden="1">
      <c r="A545" s="36"/>
      <c r="B545" s="54" t="s">
        <v>878</v>
      </c>
      <c r="C545" s="54" t="s">
        <v>878</v>
      </c>
      <c r="D545" s="44">
        <v>43006</v>
      </c>
      <c r="E545" s="45" t="s">
        <v>31</v>
      </c>
      <c r="F545" s="66"/>
      <c r="G545" s="47">
        <f t="shared" si="23"/>
        <v>123</v>
      </c>
      <c r="H545" s="78"/>
      <c r="I545" s="79"/>
      <c r="J545" s="78"/>
      <c r="K545" s="50">
        <f t="shared" si="22"/>
      </c>
      <c r="L545" s="78"/>
      <c r="M545" s="79"/>
    </row>
    <row r="546" spans="1:13" ht="14.25" hidden="1">
      <c r="A546" s="36"/>
      <c r="B546" s="54" t="s">
        <v>879</v>
      </c>
      <c r="C546" s="54" t="s">
        <v>880</v>
      </c>
      <c r="D546" s="44">
        <v>42999</v>
      </c>
      <c r="E546" s="45" t="s">
        <v>14</v>
      </c>
      <c r="F546" s="66">
        <v>60</v>
      </c>
      <c r="G546" s="47">
        <f t="shared" si="23"/>
        <v>124</v>
      </c>
      <c r="H546" s="78"/>
      <c r="I546" s="79"/>
      <c r="J546" s="78"/>
      <c r="K546" s="50">
        <f t="shared" si="22"/>
      </c>
      <c r="L546" s="78"/>
      <c r="M546" s="79"/>
    </row>
    <row r="547" spans="1:13" ht="14.25" hidden="1">
      <c r="A547" s="36"/>
      <c r="B547" s="54" t="s">
        <v>881</v>
      </c>
      <c r="C547" s="54" t="s">
        <v>881</v>
      </c>
      <c r="D547" s="44">
        <v>42999</v>
      </c>
      <c r="E547" s="45" t="s">
        <v>65</v>
      </c>
      <c r="F547" s="66"/>
      <c r="G547" s="47">
        <f t="shared" si="23"/>
        <v>124</v>
      </c>
      <c r="H547" s="78"/>
      <c r="I547" s="79"/>
      <c r="J547" s="78"/>
      <c r="K547" s="50">
        <f t="shared" si="22"/>
      </c>
      <c r="L547" s="78"/>
      <c r="M547" s="79"/>
    </row>
    <row r="548" spans="1:13" ht="14.25" hidden="1">
      <c r="A548" s="36"/>
      <c r="B548" s="54" t="s">
        <v>882</v>
      </c>
      <c r="C548" s="54" t="s">
        <v>883</v>
      </c>
      <c r="D548" s="44">
        <v>42999</v>
      </c>
      <c r="E548" s="45" t="s">
        <v>20</v>
      </c>
      <c r="F548" s="66"/>
      <c r="G548" s="47">
        <f t="shared" si="23"/>
        <v>124</v>
      </c>
      <c r="H548" s="78"/>
      <c r="I548" s="79"/>
      <c r="J548" s="78"/>
      <c r="K548" s="50">
        <f aca="true" t="shared" si="24" ref="K548:K611">IF(J548&lt;&gt;0,-(J548-H548)/J548,"")</f>
      </c>
      <c r="L548" s="78"/>
      <c r="M548" s="79"/>
    </row>
    <row r="549" spans="1:13" ht="14.25" hidden="1">
      <c r="A549" s="36"/>
      <c r="B549" s="54" t="s">
        <v>884</v>
      </c>
      <c r="C549" s="81" t="s">
        <v>885</v>
      </c>
      <c r="D549" s="44">
        <v>42999</v>
      </c>
      <c r="E549" s="45" t="s">
        <v>25</v>
      </c>
      <c r="F549" s="66">
        <v>26</v>
      </c>
      <c r="G549" s="47">
        <f t="shared" si="23"/>
        <v>124</v>
      </c>
      <c r="H549" s="78"/>
      <c r="I549" s="79"/>
      <c r="J549" s="78"/>
      <c r="K549" s="50">
        <f t="shared" si="24"/>
      </c>
      <c r="L549" s="78"/>
      <c r="M549" s="79"/>
    </row>
    <row r="550" spans="1:13" ht="14.25" hidden="1">
      <c r="A550" s="36"/>
      <c r="B550" s="85" t="s">
        <v>886</v>
      </c>
      <c r="C550" s="85" t="s">
        <v>886</v>
      </c>
      <c r="D550" s="44">
        <v>42999</v>
      </c>
      <c r="E550" s="45" t="s">
        <v>887</v>
      </c>
      <c r="F550" s="66">
        <v>4</v>
      </c>
      <c r="G550" s="47">
        <f t="shared" si="23"/>
        <v>124</v>
      </c>
      <c r="H550" s="78"/>
      <c r="I550" s="79"/>
      <c r="J550" s="78"/>
      <c r="K550" s="50">
        <f t="shared" si="24"/>
      </c>
      <c r="L550" s="84"/>
      <c r="M550" s="79"/>
    </row>
    <row r="551" spans="1:13" ht="14.25" hidden="1">
      <c r="A551" s="36"/>
      <c r="B551" s="54" t="s">
        <v>888</v>
      </c>
      <c r="C551" s="54" t="s">
        <v>889</v>
      </c>
      <c r="D551" s="44">
        <v>42999</v>
      </c>
      <c r="E551" s="45" t="s">
        <v>48</v>
      </c>
      <c r="F551" s="66">
        <v>7</v>
      </c>
      <c r="G551" s="47">
        <f t="shared" si="23"/>
        <v>124</v>
      </c>
      <c r="H551" s="78"/>
      <c r="I551" s="79"/>
      <c r="J551" s="78"/>
      <c r="K551" s="50">
        <f t="shared" si="24"/>
      </c>
      <c r="L551" s="78"/>
      <c r="M551" s="79"/>
    </row>
    <row r="552" spans="1:13" ht="14.25" hidden="1">
      <c r="A552" s="36"/>
      <c r="B552" s="54" t="s">
        <v>890</v>
      </c>
      <c r="C552" s="54" t="s">
        <v>891</v>
      </c>
      <c r="D552" s="44">
        <v>42999</v>
      </c>
      <c r="E552" s="45" t="s">
        <v>31</v>
      </c>
      <c r="F552" s="66"/>
      <c r="G552" s="47">
        <f t="shared" si="23"/>
        <v>124</v>
      </c>
      <c r="H552" s="78"/>
      <c r="I552" s="79"/>
      <c r="J552" s="78"/>
      <c r="K552" s="50">
        <f t="shared" si="24"/>
      </c>
      <c r="L552" s="78"/>
      <c r="M552" s="79"/>
    </row>
    <row r="553" spans="1:14" ht="14.25" hidden="1">
      <c r="A553" s="36"/>
      <c r="B553" s="54" t="s">
        <v>892</v>
      </c>
      <c r="C553" s="54" t="s">
        <v>892</v>
      </c>
      <c r="D553" s="44">
        <v>42992</v>
      </c>
      <c r="E553" s="45" t="s">
        <v>893</v>
      </c>
      <c r="F553" s="66"/>
      <c r="G553" s="47">
        <f t="shared" si="23"/>
        <v>125</v>
      </c>
      <c r="H553" s="78"/>
      <c r="I553" s="79"/>
      <c r="J553" s="78"/>
      <c r="K553" s="50">
        <f t="shared" si="24"/>
      </c>
      <c r="L553" s="78"/>
      <c r="M553" s="78"/>
      <c r="N553" s="6"/>
    </row>
    <row r="554" spans="1:14" ht="14.25" hidden="1">
      <c r="A554" s="36"/>
      <c r="B554" s="54" t="s">
        <v>894</v>
      </c>
      <c r="C554" s="54" t="s">
        <v>895</v>
      </c>
      <c r="D554" s="44">
        <v>42992</v>
      </c>
      <c r="E554" s="45" t="s">
        <v>28</v>
      </c>
      <c r="F554" s="66">
        <v>1</v>
      </c>
      <c r="G554" s="47">
        <f t="shared" si="23"/>
        <v>125</v>
      </c>
      <c r="H554" s="78"/>
      <c r="I554" s="79"/>
      <c r="J554" s="78"/>
      <c r="K554" s="50">
        <f t="shared" si="24"/>
      </c>
      <c r="L554" s="78"/>
      <c r="M554" s="78"/>
      <c r="N554" s="6"/>
    </row>
    <row r="555" spans="1:14" ht="14.25" hidden="1">
      <c r="A555" s="36"/>
      <c r="B555" s="54" t="s">
        <v>896</v>
      </c>
      <c r="C555" s="54" t="s">
        <v>897</v>
      </c>
      <c r="D555" s="44">
        <v>42992</v>
      </c>
      <c r="E555" s="45" t="s">
        <v>17</v>
      </c>
      <c r="F555" s="66">
        <v>40</v>
      </c>
      <c r="G555" s="47">
        <f t="shared" si="23"/>
        <v>125</v>
      </c>
      <c r="H555" s="86"/>
      <c r="I555" s="79"/>
      <c r="J555" s="86"/>
      <c r="K555" s="50">
        <f t="shared" si="24"/>
      </c>
      <c r="L555" s="78"/>
      <c r="M555" s="79"/>
      <c r="N555" s="6"/>
    </row>
    <row r="556" spans="1:14" ht="14.25" hidden="1">
      <c r="A556" s="36"/>
      <c r="B556" s="81" t="s">
        <v>898</v>
      </c>
      <c r="C556" s="81" t="s">
        <v>899</v>
      </c>
      <c r="D556" s="75">
        <v>42992</v>
      </c>
      <c r="E556" s="82" t="s">
        <v>48</v>
      </c>
      <c r="F556" s="47">
        <v>17</v>
      </c>
      <c r="G556" s="47">
        <f t="shared" si="23"/>
        <v>125</v>
      </c>
      <c r="H556" s="78"/>
      <c r="I556" s="79"/>
      <c r="J556" s="78"/>
      <c r="K556" s="50">
        <f t="shared" si="24"/>
      </c>
      <c r="L556" s="86"/>
      <c r="M556" s="79"/>
      <c r="N556" s="6"/>
    </row>
    <row r="557" spans="1:14" ht="14.25" hidden="1">
      <c r="A557" s="36"/>
      <c r="B557" s="54" t="s">
        <v>900</v>
      </c>
      <c r="C557" s="54" t="s">
        <v>901</v>
      </c>
      <c r="D557" s="44">
        <v>42992</v>
      </c>
      <c r="E557" s="45" t="s">
        <v>48</v>
      </c>
      <c r="F557" s="66">
        <v>3</v>
      </c>
      <c r="G557" s="47">
        <f t="shared" si="23"/>
        <v>125</v>
      </c>
      <c r="H557" s="78"/>
      <c r="I557" s="79"/>
      <c r="J557" s="78"/>
      <c r="K557" s="50">
        <f t="shared" si="24"/>
      </c>
      <c r="L557" s="78"/>
      <c r="M557" s="79"/>
      <c r="N557" s="6"/>
    </row>
    <row r="558" spans="1:14" ht="14.25" hidden="1">
      <c r="A558" s="36"/>
      <c r="B558" s="81" t="s">
        <v>902</v>
      </c>
      <c r="C558" s="81" t="s">
        <v>903</v>
      </c>
      <c r="D558" s="75">
        <v>42985</v>
      </c>
      <c r="E558" s="82" t="s">
        <v>17</v>
      </c>
      <c r="F558" s="47">
        <v>40</v>
      </c>
      <c r="G558" s="47">
        <f t="shared" si="23"/>
        <v>126</v>
      </c>
      <c r="H558" s="78"/>
      <c r="I558" s="79"/>
      <c r="J558" s="78"/>
      <c r="K558" s="50">
        <f t="shared" si="24"/>
      </c>
      <c r="L558" s="78"/>
      <c r="M558" s="79"/>
      <c r="N558" s="6"/>
    </row>
    <row r="559" spans="1:13" ht="14.25" hidden="1">
      <c r="A559" s="36"/>
      <c r="B559" s="81" t="s">
        <v>904</v>
      </c>
      <c r="C559" s="81" t="s">
        <v>905</v>
      </c>
      <c r="D559" s="75">
        <v>42985</v>
      </c>
      <c r="E559" s="82" t="s">
        <v>14</v>
      </c>
      <c r="F559" s="47">
        <v>53</v>
      </c>
      <c r="G559" s="47">
        <f t="shared" si="23"/>
        <v>126</v>
      </c>
      <c r="H559" s="78"/>
      <c r="I559" s="79"/>
      <c r="J559" s="78"/>
      <c r="K559" s="50">
        <f t="shared" si="24"/>
      </c>
      <c r="L559" s="78"/>
      <c r="M559" s="79"/>
    </row>
    <row r="560" spans="1:13" ht="14.25" hidden="1">
      <c r="A560" s="36"/>
      <c r="B560" s="81" t="s">
        <v>906</v>
      </c>
      <c r="C560" s="81" t="s">
        <v>907</v>
      </c>
      <c r="D560" s="75">
        <v>42985</v>
      </c>
      <c r="E560" s="82" t="s">
        <v>28</v>
      </c>
      <c r="F560" s="47">
        <v>1</v>
      </c>
      <c r="G560" s="47">
        <f t="shared" si="23"/>
        <v>126</v>
      </c>
      <c r="H560" s="78"/>
      <c r="I560" s="79"/>
      <c r="J560" s="78"/>
      <c r="K560" s="50">
        <f t="shared" si="24"/>
      </c>
      <c r="L560" s="78"/>
      <c r="M560" s="79"/>
    </row>
    <row r="561" spans="1:13" ht="14.25" hidden="1">
      <c r="A561" s="36"/>
      <c r="B561" s="81" t="s">
        <v>908</v>
      </c>
      <c r="C561" s="81" t="s">
        <v>909</v>
      </c>
      <c r="D561" s="75">
        <v>42985</v>
      </c>
      <c r="E561" s="82" t="s">
        <v>25</v>
      </c>
      <c r="F561" s="47">
        <v>33</v>
      </c>
      <c r="G561" s="47">
        <f t="shared" si="23"/>
        <v>126</v>
      </c>
      <c r="H561" s="78"/>
      <c r="I561" s="79"/>
      <c r="J561" s="78"/>
      <c r="K561" s="50">
        <f t="shared" si="24"/>
      </c>
      <c r="L561" s="78"/>
      <c r="M561" s="79"/>
    </row>
    <row r="562" spans="1:13" ht="14.25" hidden="1">
      <c r="A562" s="36"/>
      <c r="B562" s="81" t="s">
        <v>910</v>
      </c>
      <c r="C562" s="81" t="s">
        <v>911</v>
      </c>
      <c r="D562" s="75">
        <v>42985</v>
      </c>
      <c r="E562" s="45" t="s">
        <v>31</v>
      </c>
      <c r="F562" s="81"/>
      <c r="G562" s="47">
        <f t="shared" si="23"/>
        <v>126</v>
      </c>
      <c r="H562" s="78"/>
      <c r="I562" s="79"/>
      <c r="J562" s="78"/>
      <c r="K562" s="50">
        <f t="shared" si="24"/>
      </c>
      <c r="L562" s="78"/>
      <c r="M562" s="79"/>
    </row>
    <row r="563" spans="1:13" ht="14.25" hidden="1">
      <c r="A563" s="36"/>
      <c r="B563" s="81" t="s">
        <v>912</v>
      </c>
      <c r="C563" s="81" t="s">
        <v>913</v>
      </c>
      <c r="D563" s="75">
        <v>42978</v>
      </c>
      <c r="E563" s="81" t="s">
        <v>25</v>
      </c>
      <c r="F563" s="47">
        <v>52</v>
      </c>
      <c r="G563" s="47">
        <f t="shared" si="23"/>
        <v>127</v>
      </c>
      <c r="H563" s="78"/>
      <c r="I563" s="79"/>
      <c r="J563" s="78"/>
      <c r="K563" s="50">
        <f t="shared" si="24"/>
      </c>
      <c r="L563" s="78"/>
      <c r="M563" s="79"/>
    </row>
    <row r="564" spans="1:13" ht="14.25" hidden="1">
      <c r="A564" s="36"/>
      <c r="B564" s="81" t="s">
        <v>914</v>
      </c>
      <c r="C564" s="81" t="s">
        <v>914</v>
      </c>
      <c r="D564" s="75">
        <v>42978</v>
      </c>
      <c r="E564" s="82" t="s">
        <v>20</v>
      </c>
      <c r="F564" s="81"/>
      <c r="G564" s="47">
        <f t="shared" si="23"/>
        <v>127</v>
      </c>
      <c r="H564" s="78"/>
      <c r="I564" s="79"/>
      <c r="J564" s="78"/>
      <c r="K564" s="50">
        <f t="shared" si="24"/>
      </c>
      <c r="L564" s="78"/>
      <c r="M564" s="79"/>
    </row>
    <row r="565" spans="1:13" ht="14.25" hidden="1">
      <c r="A565" s="36"/>
      <c r="B565" s="81" t="s">
        <v>915</v>
      </c>
      <c r="C565" s="81" t="s">
        <v>916</v>
      </c>
      <c r="D565" s="75">
        <v>42971</v>
      </c>
      <c r="E565" s="81" t="s">
        <v>17</v>
      </c>
      <c r="F565" s="47">
        <v>46</v>
      </c>
      <c r="G565" s="47">
        <f t="shared" si="23"/>
        <v>128</v>
      </c>
      <c r="H565" s="78"/>
      <c r="I565" s="79"/>
      <c r="J565" s="78"/>
      <c r="K565" s="50">
        <f t="shared" si="24"/>
      </c>
      <c r="L565" s="78"/>
      <c r="M565" s="78"/>
    </row>
    <row r="566" spans="1:13" ht="14.25" hidden="1">
      <c r="A566" s="36"/>
      <c r="B566" s="81" t="s">
        <v>917</v>
      </c>
      <c r="C566" s="81" t="s">
        <v>918</v>
      </c>
      <c r="D566" s="75">
        <v>42971</v>
      </c>
      <c r="E566" s="81" t="s">
        <v>14</v>
      </c>
      <c r="F566" s="47">
        <v>31</v>
      </c>
      <c r="G566" s="47">
        <f t="shared" si="23"/>
        <v>128</v>
      </c>
      <c r="H566" s="78"/>
      <c r="I566" s="79"/>
      <c r="J566" s="78"/>
      <c r="K566" s="50">
        <f t="shared" si="24"/>
      </c>
      <c r="L566" s="78"/>
      <c r="M566" s="78"/>
    </row>
    <row r="567" spans="1:13" ht="14.25" hidden="1">
      <c r="A567" s="36"/>
      <c r="B567" s="81" t="s">
        <v>919</v>
      </c>
      <c r="C567" s="81" t="s">
        <v>920</v>
      </c>
      <c r="D567" s="75">
        <v>42971</v>
      </c>
      <c r="E567" s="81" t="s">
        <v>31</v>
      </c>
      <c r="F567" s="47"/>
      <c r="G567" s="47">
        <f t="shared" si="23"/>
        <v>128</v>
      </c>
      <c r="H567" s="78"/>
      <c r="I567" s="79"/>
      <c r="J567" s="78"/>
      <c r="K567" s="50">
        <f t="shared" si="24"/>
      </c>
      <c r="L567" s="52"/>
      <c r="M567" s="79"/>
    </row>
    <row r="568" spans="1:13" ht="14.25" hidden="1">
      <c r="A568" s="36"/>
      <c r="B568" s="81" t="s">
        <v>921</v>
      </c>
      <c r="C568" s="81" t="s">
        <v>922</v>
      </c>
      <c r="D568" s="75">
        <v>42971</v>
      </c>
      <c r="E568" s="81" t="s">
        <v>31</v>
      </c>
      <c r="F568" s="81"/>
      <c r="G568" s="47">
        <f t="shared" si="23"/>
        <v>128</v>
      </c>
      <c r="H568" s="78"/>
      <c r="I568" s="79"/>
      <c r="J568" s="78"/>
      <c r="K568" s="50">
        <f t="shared" si="24"/>
      </c>
      <c r="L568" s="78"/>
      <c r="M568" s="79"/>
    </row>
    <row r="569" spans="1:13" ht="14.25" hidden="1">
      <c r="A569" s="36"/>
      <c r="B569" s="81" t="s">
        <v>923</v>
      </c>
      <c r="C569" s="81" t="s">
        <v>924</v>
      </c>
      <c r="D569" s="75">
        <v>42964</v>
      </c>
      <c r="E569" s="81" t="s">
        <v>17</v>
      </c>
      <c r="F569" s="47">
        <v>16</v>
      </c>
      <c r="G569" s="47">
        <f t="shared" si="23"/>
        <v>129</v>
      </c>
      <c r="H569" s="78"/>
      <c r="I569" s="79"/>
      <c r="J569" s="78"/>
      <c r="K569" s="50">
        <f t="shared" si="24"/>
      </c>
      <c r="L569" s="78"/>
      <c r="M569" s="79"/>
    </row>
    <row r="570" spans="1:13" ht="14.25" hidden="1">
      <c r="A570" s="36"/>
      <c r="B570" s="81" t="s">
        <v>925</v>
      </c>
      <c r="C570" s="81" t="s">
        <v>926</v>
      </c>
      <c r="D570" s="75">
        <v>42964</v>
      </c>
      <c r="E570" s="81" t="s">
        <v>14</v>
      </c>
      <c r="F570" s="47">
        <v>45</v>
      </c>
      <c r="G570" s="47">
        <f t="shared" si="23"/>
        <v>129</v>
      </c>
      <c r="H570" s="78"/>
      <c r="I570" s="79"/>
      <c r="J570" s="78"/>
      <c r="K570" s="50">
        <f t="shared" si="24"/>
      </c>
      <c r="L570" s="78"/>
      <c r="M570" s="79"/>
    </row>
    <row r="571" spans="1:13" ht="14.25" hidden="1">
      <c r="A571" s="36"/>
      <c r="B571" s="81" t="s">
        <v>927</v>
      </c>
      <c r="C571" s="81" t="s">
        <v>928</v>
      </c>
      <c r="D571" s="75">
        <v>42964</v>
      </c>
      <c r="E571" s="81" t="s">
        <v>48</v>
      </c>
      <c r="F571" s="47">
        <v>1</v>
      </c>
      <c r="G571" s="47">
        <f t="shared" si="23"/>
        <v>129</v>
      </c>
      <c r="H571" s="78"/>
      <c r="I571" s="79"/>
      <c r="J571" s="78"/>
      <c r="K571" s="50">
        <f t="shared" si="24"/>
      </c>
      <c r="L571" s="78"/>
      <c r="M571" s="79"/>
    </row>
    <row r="572" spans="1:13" ht="14.25" hidden="1">
      <c r="A572" s="36"/>
      <c r="B572" s="81" t="s">
        <v>929</v>
      </c>
      <c r="C572" s="81" t="s">
        <v>929</v>
      </c>
      <c r="D572" s="75">
        <v>42964</v>
      </c>
      <c r="E572" s="81" t="s">
        <v>39</v>
      </c>
      <c r="F572" s="81"/>
      <c r="G572" s="47">
        <f t="shared" si="23"/>
        <v>129</v>
      </c>
      <c r="H572" s="78"/>
      <c r="I572" s="79"/>
      <c r="J572" s="78"/>
      <c r="K572" s="50">
        <f t="shared" si="24"/>
      </c>
      <c r="L572" s="78"/>
      <c r="M572" s="79"/>
    </row>
    <row r="573" spans="1:13" ht="14.25" hidden="1">
      <c r="A573" s="36"/>
      <c r="B573" s="81" t="s">
        <v>930</v>
      </c>
      <c r="C573" s="81" t="s">
        <v>930</v>
      </c>
      <c r="D573" s="75">
        <v>42964</v>
      </c>
      <c r="E573" s="45" t="s">
        <v>65</v>
      </c>
      <c r="F573" s="81"/>
      <c r="G573" s="47">
        <f t="shared" si="23"/>
        <v>129</v>
      </c>
      <c r="H573" s="78"/>
      <c r="I573" s="79"/>
      <c r="J573" s="78"/>
      <c r="K573" s="50">
        <f t="shared" si="24"/>
      </c>
      <c r="L573" s="78"/>
      <c r="M573" s="79"/>
    </row>
    <row r="574" spans="1:13" ht="14.25" hidden="1">
      <c r="A574" s="36"/>
      <c r="B574" s="81" t="s">
        <v>931</v>
      </c>
      <c r="C574" s="81" t="s">
        <v>932</v>
      </c>
      <c r="D574" s="75">
        <v>42964</v>
      </c>
      <c r="E574" s="81" t="s">
        <v>31</v>
      </c>
      <c r="F574" s="81"/>
      <c r="G574" s="47">
        <f t="shared" si="23"/>
        <v>129</v>
      </c>
      <c r="H574" s="78"/>
      <c r="I574" s="79"/>
      <c r="J574" s="78"/>
      <c r="K574" s="50">
        <f t="shared" si="24"/>
      </c>
      <c r="L574" s="78"/>
      <c r="M574" s="79"/>
    </row>
    <row r="575" spans="1:13" ht="14.25" hidden="1">
      <c r="A575" s="36"/>
      <c r="B575" s="81" t="s">
        <v>933</v>
      </c>
      <c r="C575" s="81" t="s">
        <v>933</v>
      </c>
      <c r="D575" s="75">
        <v>42962</v>
      </c>
      <c r="E575" s="81" t="s">
        <v>14</v>
      </c>
      <c r="F575" s="47">
        <v>78</v>
      </c>
      <c r="G575" s="47">
        <f t="shared" si="23"/>
        <v>129</v>
      </c>
      <c r="H575" s="78"/>
      <c r="I575" s="79"/>
      <c r="J575" s="78"/>
      <c r="K575" s="50">
        <f t="shared" si="24"/>
      </c>
      <c r="L575" s="78"/>
      <c r="M575" s="79"/>
    </row>
    <row r="576" spans="1:13" ht="14.25" hidden="1">
      <c r="A576" s="36"/>
      <c r="B576" s="81" t="s">
        <v>934</v>
      </c>
      <c r="C576" s="81" t="s">
        <v>935</v>
      </c>
      <c r="D576" s="75">
        <v>42957</v>
      </c>
      <c r="E576" s="81" t="s">
        <v>14</v>
      </c>
      <c r="F576" s="47">
        <v>75</v>
      </c>
      <c r="G576" s="47">
        <f t="shared" si="23"/>
        <v>130</v>
      </c>
      <c r="H576" s="78"/>
      <c r="I576" s="79"/>
      <c r="J576" s="78"/>
      <c r="K576" s="50">
        <f t="shared" si="24"/>
      </c>
      <c r="L576" s="78"/>
      <c r="M576" s="79"/>
    </row>
    <row r="577" spans="1:13" ht="14.25" hidden="1">
      <c r="A577" s="36"/>
      <c r="B577" s="81" t="s">
        <v>936</v>
      </c>
      <c r="C577" s="81" t="s">
        <v>937</v>
      </c>
      <c r="D577" s="75">
        <v>42957</v>
      </c>
      <c r="E577" s="81" t="s">
        <v>28</v>
      </c>
      <c r="F577" s="47">
        <v>1</v>
      </c>
      <c r="G577" s="47">
        <f t="shared" si="23"/>
        <v>130</v>
      </c>
      <c r="H577" s="78"/>
      <c r="I577" s="79"/>
      <c r="J577" s="78"/>
      <c r="K577" s="50">
        <f t="shared" si="24"/>
      </c>
      <c r="L577" s="78"/>
      <c r="M577" s="79"/>
    </row>
    <row r="578" spans="1:13" ht="14.25" hidden="1">
      <c r="A578" s="36"/>
      <c r="B578" s="81" t="s">
        <v>938</v>
      </c>
      <c r="C578" s="81" t="s">
        <v>939</v>
      </c>
      <c r="D578" s="75">
        <v>42957</v>
      </c>
      <c r="E578" s="81" t="s">
        <v>14</v>
      </c>
      <c r="F578" s="47">
        <v>46</v>
      </c>
      <c r="G578" s="47">
        <f t="shared" si="23"/>
        <v>130</v>
      </c>
      <c r="H578" s="78"/>
      <c r="I578" s="79"/>
      <c r="J578" s="78"/>
      <c r="K578" s="50">
        <f t="shared" si="24"/>
      </c>
      <c r="L578" s="78"/>
      <c r="M578" s="78"/>
    </row>
    <row r="579" spans="1:13" ht="14.25" hidden="1">
      <c r="A579" s="36"/>
      <c r="B579" s="81" t="s">
        <v>940</v>
      </c>
      <c r="C579" s="81" t="s">
        <v>941</v>
      </c>
      <c r="D579" s="75">
        <v>42957</v>
      </c>
      <c r="E579" s="82" t="s">
        <v>31</v>
      </c>
      <c r="F579" s="81"/>
      <c r="G579" s="47">
        <f t="shared" si="23"/>
        <v>130</v>
      </c>
      <c r="H579" s="78"/>
      <c r="I579" s="79"/>
      <c r="J579" s="78"/>
      <c r="K579" s="50">
        <f t="shared" si="24"/>
      </c>
      <c r="L579" s="78"/>
      <c r="M579" s="79"/>
    </row>
    <row r="580" spans="1:13" ht="14.25" hidden="1">
      <c r="A580" s="36"/>
      <c r="B580" s="81" t="s">
        <v>942</v>
      </c>
      <c r="C580" s="81" t="s">
        <v>943</v>
      </c>
      <c r="D580" s="75">
        <v>42950</v>
      </c>
      <c r="E580" s="81" t="s">
        <v>20</v>
      </c>
      <c r="F580" s="47"/>
      <c r="G580" s="47">
        <f t="shared" si="23"/>
        <v>131</v>
      </c>
      <c r="H580" s="78"/>
      <c r="I580" s="79"/>
      <c r="J580" s="78"/>
      <c r="K580" s="50">
        <f t="shared" si="24"/>
      </c>
      <c r="L580" s="78"/>
      <c r="M580" s="78"/>
    </row>
    <row r="581" spans="1:13" ht="14.25" hidden="1">
      <c r="A581" s="36"/>
      <c r="B581" s="81" t="s">
        <v>944</v>
      </c>
      <c r="C581" s="81" t="s">
        <v>945</v>
      </c>
      <c r="D581" s="75">
        <v>42950</v>
      </c>
      <c r="E581" s="81" t="s">
        <v>14</v>
      </c>
      <c r="F581" s="47">
        <v>65</v>
      </c>
      <c r="G581" s="47">
        <f t="shared" si="23"/>
        <v>131</v>
      </c>
      <c r="H581" s="78"/>
      <c r="I581" s="79"/>
      <c r="J581" s="78"/>
      <c r="K581" s="50">
        <f t="shared" si="24"/>
      </c>
      <c r="L581" s="78"/>
      <c r="M581" s="78"/>
    </row>
    <row r="582" spans="1:13" ht="14.25" hidden="1">
      <c r="A582" s="36"/>
      <c r="B582" s="81" t="s">
        <v>946</v>
      </c>
      <c r="C582" s="81" t="s">
        <v>947</v>
      </c>
      <c r="D582" s="75">
        <v>42950</v>
      </c>
      <c r="E582" s="81" t="s">
        <v>129</v>
      </c>
      <c r="F582" s="81"/>
      <c r="G582" s="47">
        <f t="shared" si="23"/>
        <v>131</v>
      </c>
      <c r="H582" s="78"/>
      <c r="I582" s="79"/>
      <c r="J582" s="78"/>
      <c r="K582" s="50">
        <f t="shared" si="24"/>
      </c>
      <c r="L582" s="78"/>
      <c r="M582" s="78"/>
    </row>
    <row r="583" spans="1:13" ht="14.25" hidden="1">
      <c r="A583" s="36"/>
      <c r="B583" s="54" t="s">
        <v>948</v>
      </c>
      <c r="C583" s="54" t="s">
        <v>949</v>
      </c>
      <c r="D583" s="44">
        <v>42943</v>
      </c>
      <c r="E583" s="45" t="s">
        <v>28</v>
      </c>
      <c r="F583" s="66">
        <v>1</v>
      </c>
      <c r="G583" s="47">
        <f t="shared" si="23"/>
        <v>132</v>
      </c>
      <c r="H583" s="78"/>
      <c r="I583" s="79"/>
      <c r="J583" s="78"/>
      <c r="K583" s="50">
        <f t="shared" si="24"/>
      </c>
      <c r="L583" s="78"/>
      <c r="M583" s="79"/>
    </row>
    <row r="584" spans="1:13" ht="14.25" hidden="1">
      <c r="A584" s="36"/>
      <c r="B584" s="54" t="s">
        <v>950</v>
      </c>
      <c r="C584" s="54" t="s">
        <v>951</v>
      </c>
      <c r="D584" s="44">
        <v>42943</v>
      </c>
      <c r="E584" s="45" t="s">
        <v>17</v>
      </c>
      <c r="F584" s="66">
        <v>40</v>
      </c>
      <c r="G584" s="47">
        <f t="shared" si="23"/>
        <v>132</v>
      </c>
      <c r="H584" s="78"/>
      <c r="I584" s="79"/>
      <c r="J584" s="78"/>
      <c r="K584" s="50">
        <f t="shared" si="24"/>
      </c>
      <c r="L584" s="78"/>
      <c r="M584" s="79"/>
    </row>
    <row r="585" spans="1:13" ht="14.25" hidden="1">
      <c r="A585" s="36"/>
      <c r="B585" s="87" t="s">
        <v>952</v>
      </c>
      <c r="C585" s="87" t="s">
        <v>953</v>
      </c>
      <c r="D585" s="44">
        <v>42943</v>
      </c>
      <c r="E585" s="45" t="s">
        <v>165</v>
      </c>
      <c r="F585" s="66">
        <v>13</v>
      </c>
      <c r="G585" s="47">
        <f aca="true" t="shared" si="25" ref="G585:G648">ROUNDUP(DATEDIF(D585,$B$723,"d")/7,0)</f>
        <v>132</v>
      </c>
      <c r="H585" s="78"/>
      <c r="I585" s="79"/>
      <c r="J585" s="78"/>
      <c r="K585" s="50">
        <f t="shared" si="24"/>
      </c>
      <c r="L585" s="78"/>
      <c r="M585" s="78"/>
    </row>
    <row r="586" spans="1:13" ht="14.25" hidden="1">
      <c r="A586" s="36"/>
      <c r="B586" s="54" t="s">
        <v>954</v>
      </c>
      <c r="C586" s="54" t="s">
        <v>955</v>
      </c>
      <c r="D586" s="44">
        <v>42936</v>
      </c>
      <c r="E586" s="45" t="s">
        <v>28</v>
      </c>
      <c r="F586" s="66">
        <v>1</v>
      </c>
      <c r="G586" s="47">
        <f t="shared" si="25"/>
        <v>133</v>
      </c>
      <c r="H586" s="78"/>
      <c r="I586" s="79"/>
      <c r="J586" s="78"/>
      <c r="K586" s="50">
        <f t="shared" si="24"/>
      </c>
      <c r="L586" s="78"/>
      <c r="M586" s="79"/>
    </row>
    <row r="587" spans="1:13" ht="14.25" hidden="1">
      <c r="A587" s="36"/>
      <c r="B587" s="54" t="s">
        <v>956</v>
      </c>
      <c r="C587" s="54" t="s">
        <v>956</v>
      </c>
      <c r="D587" s="44">
        <v>42936</v>
      </c>
      <c r="E587" s="45" t="s">
        <v>14</v>
      </c>
      <c r="F587" s="66">
        <v>48</v>
      </c>
      <c r="G587" s="47">
        <f t="shared" si="25"/>
        <v>133</v>
      </c>
      <c r="H587" s="78"/>
      <c r="I587" s="79"/>
      <c r="J587" s="78"/>
      <c r="K587" s="50">
        <f t="shared" si="24"/>
      </c>
      <c r="L587" s="78"/>
      <c r="M587" s="78"/>
    </row>
    <row r="588" spans="1:13" ht="14.25" hidden="1">
      <c r="A588" s="36"/>
      <c r="B588" s="54" t="s">
        <v>957</v>
      </c>
      <c r="C588" s="54" t="s">
        <v>958</v>
      </c>
      <c r="D588" s="44">
        <v>42936</v>
      </c>
      <c r="E588" s="45" t="s">
        <v>129</v>
      </c>
      <c r="F588" s="66"/>
      <c r="G588" s="47">
        <f t="shared" si="25"/>
        <v>133</v>
      </c>
      <c r="H588" s="78"/>
      <c r="I588" s="79"/>
      <c r="J588" s="78"/>
      <c r="K588" s="50">
        <f t="shared" si="24"/>
      </c>
      <c r="L588" s="78"/>
      <c r="M588" s="78"/>
    </row>
    <row r="589" spans="1:13" ht="14.25" hidden="1">
      <c r="A589" s="36"/>
      <c r="B589" s="54" t="s">
        <v>959</v>
      </c>
      <c r="C589" s="54" t="s">
        <v>960</v>
      </c>
      <c r="D589" s="44">
        <v>42929</v>
      </c>
      <c r="E589" s="45" t="s">
        <v>48</v>
      </c>
      <c r="F589" s="66">
        <v>11</v>
      </c>
      <c r="G589" s="47">
        <f t="shared" si="25"/>
        <v>134</v>
      </c>
      <c r="H589" s="78"/>
      <c r="I589" s="79"/>
      <c r="J589" s="78"/>
      <c r="K589" s="50">
        <f t="shared" si="24"/>
      </c>
      <c r="L589" s="78"/>
      <c r="M589" s="79"/>
    </row>
    <row r="590" spans="1:13" ht="14.25" hidden="1">
      <c r="A590" s="36"/>
      <c r="B590" s="54" t="s">
        <v>961</v>
      </c>
      <c r="C590" s="54" t="s">
        <v>961</v>
      </c>
      <c r="D590" s="44">
        <v>42929</v>
      </c>
      <c r="E590" s="45" t="s">
        <v>25</v>
      </c>
      <c r="F590" s="66">
        <v>53</v>
      </c>
      <c r="G590" s="47">
        <f t="shared" si="25"/>
        <v>134</v>
      </c>
      <c r="H590" s="78"/>
      <c r="I590" s="79"/>
      <c r="J590" s="78"/>
      <c r="K590" s="50">
        <f t="shared" si="24"/>
      </c>
      <c r="L590" s="78"/>
      <c r="M590" s="78"/>
    </row>
    <row r="591" spans="1:13" ht="14.25" hidden="1">
      <c r="A591" s="36"/>
      <c r="B591" s="54" t="s">
        <v>962</v>
      </c>
      <c r="C591" s="54" t="s">
        <v>963</v>
      </c>
      <c r="D591" s="44">
        <v>42929</v>
      </c>
      <c r="E591" s="45" t="s">
        <v>14</v>
      </c>
      <c r="F591" s="66">
        <v>68</v>
      </c>
      <c r="G591" s="47">
        <f t="shared" si="25"/>
        <v>134</v>
      </c>
      <c r="H591" s="78"/>
      <c r="I591" s="79"/>
      <c r="J591" s="78"/>
      <c r="K591" s="50">
        <f t="shared" si="24"/>
      </c>
      <c r="L591" s="78"/>
      <c r="M591" s="78"/>
    </row>
    <row r="592" spans="1:13" ht="14.25" hidden="1">
      <c r="A592" s="36"/>
      <c r="B592" s="54" t="s">
        <v>964</v>
      </c>
      <c r="C592" s="54" t="s">
        <v>965</v>
      </c>
      <c r="D592" s="44">
        <v>42922</v>
      </c>
      <c r="E592" s="45" t="s">
        <v>14</v>
      </c>
      <c r="F592" s="66">
        <v>71</v>
      </c>
      <c r="G592" s="47">
        <f t="shared" si="25"/>
        <v>135</v>
      </c>
      <c r="H592" s="78"/>
      <c r="I592" s="79"/>
      <c r="J592" s="78"/>
      <c r="K592" s="50">
        <f t="shared" si="24"/>
      </c>
      <c r="L592" s="78"/>
      <c r="M592" s="78"/>
    </row>
    <row r="593" spans="1:13" ht="14.25" hidden="1">
      <c r="A593" s="36"/>
      <c r="B593" s="54" t="s">
        <v>966</v>
      </c>
      <c r="C593" s="54" t="s">
        <v>967</v>
      </c>
      <c r="D593" s="44">
        <v>42922</v>
      </c>
      <c r="E593" s="45" t="s">
        <v>17</v>
      </c>
      <c r="F593" s="66">
        <v>38</v>
      </c>
      <c r="G593" s="47">
        <f t="shared" si="25"/>
        <v>135</v>
      </c>
      <c r="H593" s="78"/>
      <c r="I593" s="79"/>
      <c r="J593" s="78"/>
      <c r="K593" s="50">
        <f t="shared" si="24"/>
      </c>
      <c r="L593" s="78"/>
      <c r="M593" s="79"/>
    </row>
    <row r="594" spans="1:13" ht="14.25" hidden="1">
      <c r="A594" s="36"/>
      <c r="B594" s="54" t="s">
        <v>968</v>
      </c>
      <c r="C594" s="54" t="s">
        <v>969</v>
      </c>
      <c r="D594" s="44">
        <v>42915</v>
      </c>
      <c r="E594" s="45" t="s">
        <v>25</v>
      </c>
      <c r="F594" s="66">
        <v>69</v>
      </c>
      <c r="G594" s="47">
        <f t="shared" si="25"/>
        <v>136</v>
      </c>
      <c r="H594" s="78"/>
      <c r="I594" s="79"/>
      <c r="J594" s="78"/>
      <c r="K594" s="50">
        <f t="shared" si="24"/>
      </c>
      <c r="L594" s="88"/>
      <c r="M594" s="88"/>
    </row>
    <row r="595" spans="1:13" ht="14.25" hidden="1">
      <c r="A595" s="36"/>
      <c r="B595" s="54" t="s">
        <v>970</v>
      </c>
      <c r="C595" s="54" t="s">
        <v>971</v>
      </c>
      <c r="D595" s="44">
        <v>42915</v>
      </c>
      <c r="E595" s="45" t="s">
        <v>48</v>
      </c>
      <c r="F595" s="66">
        <v>4</v>
      </c>
      <c r="G595" s="47">
        <f t="shared" si="25"/>
        <v>136</v>
      </c>
      <c r="H595" s="78"/>
      <c r="I595" s="79"/>
      <c r="J595" s="78"/>
      <c r="K595" s="50">
        <f t="shared" si="24"/>
      </c>
      <c r="L595" s="78"/>
      <c r="M595" s="79"/>
    </row>
    <row r="596" spans="1:13" ht="14.25" hidden="1">
      <c r="A596" s="36"/>
      <c r="B596" s="54" t="s">
        <v>972</v>
      </c>
      <c r="C596" s="54" t="s">
        <v>973</v>
      </c>
      <c r="D596" s="44">
        <v>42915</v>
      </c>
      <c r="E596" s="45" t="s">
        <v>14</v>
      </c>
      <c r="F596" s="66">
        <v>46</v>
      </c>
      <c r="G596" s="47">
        <f t="shared" si="25"/>
        <v>136</v>
      </c>
      <c r="H596" s="78"/>
      <c r="I596" s="79"/>
      <c r="J596" s="78"/>
      <c r="K596" s="50">
        <f t="shared" si="24"/>
      </c>
      <c r="L596" s="78"/>
      <c r="M596" s="78"/>
    </row>
    <row r="597" spans="1:13" ht="14.25" hidden="1">
      <c r="A597" s="36"/>
      <c r="B597" s="54" t="s">
        <v>974</v>
      </c>
      <c r="C597" s="54" t="s">
        <v>975</v>
      </c>
      <c r="D597" s="44">
        <v>42915</v>
      </c>
      <c r="E597" s="45" t="s">
        <v>31</v>
      </c>
      <c r="F597" s="66"/>
      <c r="G597" s="47">
        <f t="shared" si="25"/>
        <v>136</v>
      </c>
      <c r="H597" s="78"/>
      <c r="I597" s="79"/>
      <c r="J597" s="78"/>
      <c r="K597" s="50">
        <f t="shared" si="24"/>
      </c>
      <c r="L597" s="78"/>
      <c r="M597" s="79"/>
    </row>
    <row r="598" spans="1:13" ht="14.25" hidden="1">
      <c r="A598" s="36"/>
      <c r="B598" s="54" t="s">
        <v>976</v>
      </c>
      <c r="C598" s="54" t="s">
        <v>977</v>
      </c>
      <c r="D598" s="44">
        <v>42908</v>
      </c>
      <c r="E598" s="45" t="s">
        <v>25</v>
      </c>
      <c r="F598" s="66">
        <v>59</v>
      </c>
      <c r="G598" s="47">
        <f t="shared" si="25"/>
        <v>137</v>
      </c>
      <c r="H598" s="78"/>
      <c r="I598" s="79"/>
      <c r="J598" s="78"/>
      <c r="K598" s="50">
        <f t="shared" si="24"/>
      </c>
      <c r="L598" s="78"/>
      <c r="M598" s="78"/>
    </row>
    <row r="599" spans="1:13" ht="14.25" hidden="1">
      <c r="A599" s="36"/>
      <c r="B599" s="54" t="s">
        <v>978</v>
      </c>
      <c r="C599" s="54" t="s">
        <v>979</v>
      </c>
      <c r="D599" s="44">
        <v>42908</v>
      </c>
      <c r="E599" s="45" t="s">
        <v>20</v>
      </c>
      <c r="F599" s="66"/>
      <c r="G599" s="47">
        <f t="shared" si="25"/>
        <v>137</v>
      </c>
      <c r="H599" s="78"/>
      <c r="I599" s="79"/>
      <c r="J599" s="78"/>
      <c r="K599" s="50">
        <f t="shared" si="24"/>
      </c>
      <c r="L599" s="78"/>
      <c r="M599" s="79"/>
    </row>
    <row r="600" spans="1:13" ht="14.25" hidden="1">
      <c r="A600" s="36"/>
      <c r="B600" s="54" t="s">
        <v>980</v>
      </c>
      <c r="C600" s="54" t="s">
        <v>981</v>
      </c>
      <c r="D600" s="44">
        <v>42901</v>
      </c>
      <c r="E600" s="45" t="s">
        <v>20</v>
      </c>
      <c r="F600" s="66"/>
      <c r="G600" s="47">
        <f t="shared" si="25"/>
        <v>138</v>
      </c>
      <c r="H600" s="78"/>
      <c r="I600" s="79"/>
      <c r="J600" s="78"/>
      <c r="K600" s="50">
        <f t="shared" si="24"/>
      </c>
      <c r="L600" s="78"/>
      <c r="M600" s="79"/>
    </row>
    <row r="601" spans="1:13" ht="14.25" hidden="1">
      <c r="A601" s="36"/>
      <c r="B601" s="54" t="s">
        <v>982</v>
      </c>
      <c r="C601" s="54" t="s">
        <v>983</v>
      </c>
      <c r="D601" s="44">
        <v>42901</v>
      </c>
      <c r="E601" s="45" t="s">
        <v>14</v>
      </c>
      <c r="F601" s="66">
        <v>51</v>
      </c>
      <c r="G601" s="47">
        <f t="shared" si="25"/>
        <v>138</v>
      </c>
      <c r="H601" s="78"/>
      <c r="I601" s="79"/>
      <c r="J601" s="78"/>
      <c r="K601" s="50">
        <f t="shared" si="24"/>
      </c>
      <c r="L601" s="78"/>
      <c r="M601" s="79"/>
    </row>
    <row r="602" spans="1:13" ht="14.25" hidden="1">
      <c r="A602" s="36"/>
      <c r="B602" s="54" t="s">
        <v>984</v>
      </c>
      <c r="C602" s="54" t="s">
        <v>985</v>
      </c>
      <c r="D602" s="44">
        <v>42901</v>
      </c>
      <c r="E602" s="45" t="s">
        <v>28</v>
      </c>
      <c r="F602" s="66">
        <v>1</v>
      </c>
      <c r="G602" s="47">
        <f t="shared" si="25"/>
        <v>138</v>
      </c>
      <c r="H602" s="78"/>
      <c r="I602" s="79"/>
      <c r="J602" s="78"/>
      <c r="K602" s="50">
        <f t="shared" si="24"/>
      </c>
      <c r="L602" s="78"/>
      <c r="M602" s="78"/>
    </row>
    <row r="603" spans="1:13" ht="14.25" hidden="1">
      <c r="A603" s="36"/>
      <c r="B603" s="54" t="s">
        <v>986</v>
      </c>
      <c r="C603" s="54" t="s">
        <v>987</v>
      </c>
      <c r="D603" s="44">
        <v>42894</v>
      </c>
      <c r="E603" s="45" t="s">
        <v>25</v>
      </c>
      <c r="F603" s="66"/>
      <c r="G603" s="47">
        <f t="shared" si="25"/>
        <v>139</v>
      </c>
      <c r="H603" s="78"/>
      <c r="I603" s="79"/>
      <c r="J603" s="78"/>
      <c r="K603" s="50">
        <f t="shared" si="24"/>
      </c>
      <c r="L603" s="78"/>
      <c r="M603" s="79"/>
    </row>
    <row r="604" spans="1:13" ht="14.25" hidden="1">
      <c r="A604" s="36"/>
      <c r="B604" s="54" t="s">
        <v>988</v>
      </c>
      <c r="C604" s="54" t="s">
        <v>989</v>
      </c>
      <c r="D604" s="44">
        <v>42894</v>
      </c>
      <c r="E604" s="45" t="s">
        <v>65</v>
      </c>
      <c r="F604" s="66">
        <v>1</v>
      </c>
      <c r="G604" s="47">
        <f t="shared" si="25"/>
        <v>139</v>
      </c>
      <c r="H604" s="78"/>
      <c r="I604" s="79"/>
      <c r="J604" s="78"/>
      <c r="K604" s="50">
        <f t="shared" si="24"/>
      </c>
      <c r="L604" s="88"/>
      <c r="M604" s="88"/>
    </row>
    <row r="605" spans="1:13" ht="14.25" hidden="1">
      <c r="A605" s="36"/>
      <c r="B605" s="54" t="s">
        <v>990</v>
      </c>
      <c r="C605" s="54" t="s">
        <v>991</v>
      </c>
      <c r="D605" s="44">
        <v>42894</v>
      </c>
      <c r="E605" s="45" t="s">
        <v>165</v>
      </c>
      <c r="F605" s="66">
        <v>22</v>
      </c>
      <c r="G605" s="47">
        <f t="shared" si="25"/>
        <v>139</v>
      </c>
      <c r="H605" s="78"/>
      <c r="I605" s="79"/>
      <c r="J605" s="78"/>
      <c r="K605" s="50">
        <f t="shared" si="24"/>
      </c>
      <c r="L605" s="78"/>
      <c r="M605" s="78"/>
    </row>
    <row r="606" spans="1:13" ht="14.25" hidden="1">
      <c r="A606" s="36"/>
      <c r="B606" s="54" t="s">
        <v>992</v>
      </c>
      <c r="C606" s="54" t="s">
        <v>993</v>
      </c>
      <c r="D606" s="44">
        <v>42894</v>
      </c>
      <c r="E606" s="45" t="s">
        <v>14</v>
      </c>
      <c r="F606" s="66">
        <v>41</v>
      </c>
      <c r="G606" s="47">
        <f t="shared" si="25"/>
        <v>139</v>
      </c>
      <c r="H606" s="78"/>
      <c r="I606" s="79"/>
      <c r="J606" s="78"/>
      <c r="K606" s="50">
        <f t="shared" si="24"/>
      </c>
      <c r="L606" s="78"/>
      <c r="M606" s="78"/>
    </row>
    <row r="607" spans="1:13" ht="14.25" hidden="1">
      <c r="A607" s="36"/>
      <c r="B607" s="54" t="s">
        <v>994</v>
      </c>
      <c r="C607" s="54" t="s">
        <v>995</v>
      </c>
      <c r="D607" s="44">
        <v>42887</v>
      </c>
      <c r="E607" s="45" t="s">
        <v>48</v>
      </c>
      <c r="F607" s="66">
        <v>7</v>
      </c>
      <c r="G607" s="47">
        <f t="shared" si="25"/>
        <v>140</v>
      </c>
      <c r="H607" s="78"/>
      <c r="I607" s="79"/>
      <c r="J607" s="78"/>
      <c r="K607" s="50">
        <f t="shared" si="24"/>
      </c>
      <c r="L607" s="78"/>
      <c r="M607" s="78"/>
    </row>
    <row r="608" spans="1:13" ht="14.25" hidden="1">
      <c r="A608" s="36"/>
      <c r="B608" s="54" t="s">
        <v>996</v>
      </c>
      <c r="C608" s="54" t="s">
        <v>997</v>
      </c>
      <c r="D608" s="44">
        <v>42887</v>
      </c>
      <c r="E608" s="45" t="s">
        <v>14</v>
      </c>
      <c r="F608" s="66">
        <v>26</v>
      </c>
      <c r="G608" s="47">
        <f t="shared" si="25"/>
        <v>140</v>
      </c>
      <c r="H608" s="78"/>
      <c r="I608" s="79"/>
      <c r="J608" s="78"/>
      <c r="K608" s="50">
        <f t="shared" si="24"/>
      </c>
      <c r="L608" s="78"/>
      <c r="M608" s="78"/>
    </row>
    <row r="609" spans="1:13" ht="14.25" hidden="1">
      <c r="A609" s="36"/>
      <c r="B609" s="54" t="s">
        <v>998</v>
      </c>
      <c r="C609" s="54" t="s">
        <v>998</v>
      </c>
      <c r="D609" s="44">
        <v>42887</v>
      </c>
      <c r="E609" s="45" t="s">
        <v>14</v>
      </c>
      <c r="F609" s="66">
        <v>60</v>
      </c>
      <c r="G609" s="47">
        <f t="shared" si="25"/>
        <v>140</v>
      </c>
      <c r="H609" s="78"/>
      <c r="I609" s="79"/>
      <c r="J609" s="78"/>
      <c r="K609" s="50">
        <f t="shared" si="24"/>
      </c>
      <c r="L609" s="78"/>
      <c r="M609" s="78"/>
    </row>
    <row r="610" spans="1:13" ht="14.25" hidden="1">
      <c r="A610" s="36"/>
      <c r="B610" s="54" t="s">
        <v>999</v>
      </c>
      <c r="C610" s="54" t="s">
        <v>1000</v>
      </c>
      <c r="D610" s="44">
        <v>42887</v>
      </c>
      <c r="E610" s="45" t="s">
        <v>31</v>
      </c>
      <c r="F610" s="66"/>
      <c r="G610" s="47">
        <f t="shared" si="25"/>
        <v>140</v>
      </c>
      <c r="H610" s="78"/>
      <c r="I610" s="79"/>
      <c r="J610" s="78"/>
      <c r="K610" s="50">
        <f t="shared" si="24"/>
      </c>
      <c r="L610" s="78"/>
      <c r="M610" s="78"/>
    </row>
    <row r="611" spans="1:13" ht="24" hidden="1">
      <c r="A611" s="36"/>
      <c r="B611" s="85" t="s">
        <v>1001</v>
      </c>
      <c r="C611" s="85" t="s">
        <v>1002</v>
      </c>
      <c r="D611" s="89">
        <v>42880</v>
      </c>
      <c r="E611" s="68" t="s">
        <v>20</v>
      </c>
      <c r="F611" s="90"/>
      <c r="G611" s="47">
        <f t="shared" si="25"/>
        <v>141</v>
      </c>
      <c r="H611" s="91"/>
      <c r="I611" s="92"/>
      <c r="J611" s="91"/>
      <c r="K611" s="50">
        <f t="shared" si="24"/>
      </c>
      <c r="L611" s="88"/>
      <c r="M611" s="88"/>
    </row>
    <row r="612" spans="1:13" ht="14.25" hidden="1">
      <c r="A612" s="36"/>
      <c r="B612" s="54" t="s">
        <v>1003</v>
      </c>
      <c r="C612" s="54" t="s">
        <v>1004</v>
      </c>
      <c r="D612" s="44">
        <v>42880</v>
      </c>
      <c r="E612" s="45" t="s">
        <v>48</v>
      </c>
      <c r="F612" s="66">
        <v>6</v>
      </c>
      <c r="G612" s="47">
        <f t="shared" si="25"/>
        <v>141</v>
      </c>
      <c r="H612" s="78"/>
      <c r="I612" s="79"/>
      <c r="J612" s="78"/>
      <c r="K612" s="50">
        <f aca="true" t="shared" si="26" ref="K612:K675">IF(J612&lt;&gt;0,-(J612-H612)/J612,"")</f>
      </c>
      <c r="L612" s="78"/>
      <c r="M612" s="78"/>
    </row>
    <row r="613" spans="1:13" ht="14.25" hidden="1">
      <c r="A613" s="36"/>
      <c r="B613" s="85" t="s">
        <v>1005</v>
      </c>
      <c r="C613" s="85" t="s">
        <v>1005</v>
      </c>
      <c r="D613" s="44">
        <v>42873</v>
      </c>
      <c r="E613" s="45" t="s">
        <v>14</v>
      </c>
      <c r="F613" s="66">
        <v>68</v>
      </c>
      <c r="G613" s="47">
        <f t="shared" si="25"/>
        <v>142</v>
      </c>
      <c r="H613" s="78"/>
      <c r="I613" s="79"/>
      <c r="J613" s="78"/>
      <c r="K613" s="50">
        <f t="shared" si="26"/>
      </c>
      <c r="L613" s="78"/>
      <c r="M613" s="78"/>
    </row>
    <row r="614" spans="1:13" ht="14.25" hidden="1">
      <c r="A614" s="36"/>
      <c r="B614" s="54" t="s">
        <v>1006</v>
      </c>
      <c r="C614" s="54" t="s">
        <v>1007</v>
      </c>
      <c r="D614" s="44">
        <v>42866</v>
      </c>
      <c r="E614" s="45" t="s">
        <v>28</v>
      </c>
      <c r="F614" s="66">
        <v>1</v>
      </c>
      <c r="G614" s="47">
        <f t="shared" si="25"/>
        <v>143</v>
      </c>
      <c r="H614" s="78"/>
      <c r="I614" s="79"/>
      <c r="J614" s="78"/>
      <c r="K614" s="50">
        <f t="shared" si="26"/>
      </c>
      <c r="L614" s="78"/>
      <c r="M614" s="78"/>
    </row>
    <row r="615" spans="1:13" ht="14.25" hidden="1">
      <c r="A615" s="36"/>
      <c r="B615" s="54" t="s">
        <v>1008</v>
      </c>
      <c r="C615" s="54" t="s">
        <v>1009</v>
      </c>
      <c r="D615" s="44">
        <v>42866</v>
      </c>
      <c r="E615" s="45" t="s">
        <v>17</v>
      </c>
      <c r="F615" s="66">
        <v>28</v>
      </c>
      <c r="G615" s="47">
        <f t="shared" si="25"/>
        <v>143</v>
      </c>
      <c r="H615" s="78"/>
      <c r="I615" s="79"/>
      <c r="J615" s="78"/>
      <c r="K615" s="50">
        <f t="shared" si="26"/>
      </c>
      <c r="L615" s="78"/>
      <c r="M615" s="78"/>
    </row>
    <row r="616" spans="1:13" ht="14.25" hidden="1">
      <c r="A616" s="36"/>
      <c r="B616" s="54" t="s">
        <v>1010</v>
      </c>
      <c r="C616" s="54" t="s">
        <v>1011</v>
      </c>
      <c r="D616" s="44">
        <v>42866</v>
      </c>
      <c r="E616" s="45" t="s">
        <v>14</v>
      </c>
      <c r="F616" s="66">
        <v>61</v>
      </c>
      <c r="G616" s="47">
        <f t="shared" si="25"/>
        <v>143</v>
      </c>
      <c r="H616" s="78"/>
      <c r="I616" s="79"/>
      <c r="J616" s="78"/>
      <c r="K616" s="50">
        <f t="shared" si="26"/>
      </c>
      <c r="L616" s="91"/>
      <c r="M616" s="91"/>
    </row>
    <row r="617" spans="1:13" ht="14.25" hidden="1">
      <c r="A617" s="36"/>
      <c r="B617" s="54" t="s">
        <v>1012</v>
      </c>
      <c r="C617" s="54" t="s">
        <v>1013</v>
      </c>
      <c r="D617" s="44">
        <v>42866</v>
      </c>
      <c r="E617" s="45" t="s">
        <v>14</v>
      </c>
      <c r="F617" s="66">
        <v>36</v>
      </c>
      <c r="G617" s="47">
        <f t="shared" si="25"/>
        <v>143</v>
      </c>
      <c r="H617" s="78"/>
      <c r="I617" s="79"/>
      <c r="J617" s="78"/>
      <c r="K617" s="50">
        <f t="shared" si="26"/>
      </c>
      <c r="L617" s="78"/>
      <c r="M617" s="78"/>
    </row>
    <row r="618" spans="1:13" ht="14.25" hidden="1">
      <c r="A618" s="36"/>
      <c r="B618" s="54" t="s">
        <v>1014</v>
      </c>
      <c r="C618" s="54" t="s">
        <v>1015</v>
      </c>
      <c r="D618" s="44">
        <v>42866</v>
      </c>
      <c r="E618" s="45" t="s">
        <v>65</v>
      </c>
      <c r="F618" s="66"/>
      <c r="G618" s="47">
        <f t="shared" si="25"/>
        <v>143</v>
      </c>
      <c r="H618" s="78"/>
      <c r="I618" s="79"/>
      <c r="J618" s="78"/>
      <c r="K618" s="50">
        <f t="shared" si="26"/>
      </c>
      <c r="L618" s="78"/>
      <c r="M618" s="78"/>
    </row>
    <row r="619" spans="1:13" ht="14.25" hidden="1">
      <c r="A619" s="36"/>
      <c r="B619" s="54" t="s">
        <v>1016</v>
      </c>
      <c r="C619" s="54" t="s">
        <v>1017</v>
      </c>
      <c r="D619" s="44">
        <v>42859</v>
      </c>
      <c r="E619" s="45" t="s">
        <v>20</v>
      </c>
      <c r="F619" s="66"/>
      <c r="G619" s="47">
        <f t="shared" si="25"/>
        <v>144</v>
      </c>
      <c r="H619" s="78"/>
      <c r="I619" s="79"/>
      <c r="J619" s="78"/>
      <c r="K619" s="50">
        <f t="shared" si="26"/>
      </c>
      <c r="L619" s="78"/>
      <c r="M619" s="78"/>
    </row>
    <row r="620" spans="1:13" ht="14.25" hidden="1">
      <c r="A620" s="36"/>
      <c r="B620" s="54" t="s">
        <v>1018</v>
      </c>
      <c r="C620" s="54" t="s">
        <v>1019</v>
      </c>
      <c r="D620" s="44">
        <v>42859</v>
      </c>
      <c r="E620" s="45" t="s">
        <v>28</v>
      </c>
      <c r="F620" s="66">
        <v>1</v>
      </c>
      <c r="G620" s="47">
        <f t="shared" si="25"/>
        <v>144</v>
      </c>
      <c r="H620" s="78"/>
      <c r="I620" s="79"/>
      <c r="J620" s="78"/>
      <c r="K620" s="50">
        <f t="shared" si="26"/>
      </c>
      <c r="L620" s="78"/>
      <c r="M620" s="78"/>
    </row>
    <row r="621" spans="1:13" ht="14.25" hidden="1">
      <c r="A621" s="36"/>
      <c r="B621" s="54" t="s">
        <v>1020</v>
      </c>
      <c r="C621" s="54" t="s">
        <v>1020</v>
      </c>
      <c r="D621" s="44">
        <v>42859</v>
      </c>
      <c r="E621" s="45" t="s">
        <v>165</v>
      </c>
      <c r="F621" s="66">
        <v>15</v>
      </c>
      <c r="G621" s="47">
        <f t="shared" si="25"/>
        <v>144</v>
      </c>
      <c r="H621" s="78"/>
      <c r="I621" s="79"/>
      <c r="J621" s="78"/>
      <c r="K621" s="50">
        <f t="shared" si="26"/>
      </c>
      <c r="L621" s="88"/>
      <c r="M621" s="88"/>
    </row>
    <row r="622" spans="1:13" ht="14.25" hidden="1">
      <c r="A622" s="36"/>
      <c r="B622" s="54" t="s">
        <v>1021</v>
      </c>
      <c r="C622" s="54" t="s">
        <v>1022</v>
      </c>
      <c r="D622" s="44">
        <v>42852</v>
      </c>
      <c r="E622" s="45" t="s">
        <v>48</v>
      </c>
      <c r="F622" s="66"/>
      <c r="G622" s="47">
        <f t="shared" si="25"/>
        <v>145</v>
      </c>
      <c r="H622" s="78"/>
      <c r="I622" s="79"/>
      <c r="J622" s="78"/>
      <c r="K622" s="50">
        <f t="shared" si="26"/>
      </c>
      <c r="L622" s="88"/>
      <c r="M622" s="88"/>
    </row>
    <row r="623" spans="1:13" ht="14.25" hidden="1">
      <c r="A623" s="36"/>
      <c r="B623" s="54" t="s">
        <v>1023</v>
      </c>
      <c r="C623" s="54" t="s">
        <v>1024</v>
      </c>
      <c r="D623" s="44">
        <v>42852</v>
      </c>
      <c r="E623" s="45" t="s">
        <v>28</v>
      </c>
      <c r="F623" s="66">
        <v>1</v>
      </c>
      <c r="G623" s="47">
        <f t="shared" si="25"/>
        <v>145</v>
      </c>
      <c r="H623" s="78"/>
      <c r="I623" s="79"/>
      <c r="J623" s="78"/>
      <c r="K623" s="50">
        <f t="shared" si="26"/>
      </c>
      <c r="L623" s="88"/>
      <c r="M623" s="88"/>
    </row>
    <row r="624" spans="1:13" ht="14.25" hidden="1">
      <c r="A624" s="36"/>
      <c r="B624" s="54" t="s">
        <v>1025</v>
      </c>
      <c r="C624" s="54" t="s">
        <v>1025</v>
      </c>
      <c r="D624" s="44">
        <v>42852</v>
      </c>
      <c r="E624" s="45" t="s">
        <v>20</v>
      </c>
      <c r="F624" s="66"/>
      <c r="G624" s="47">
        <f t="shared" si="25"/>
        <v>145</v>
      </c>
      <c r="H624" s="78"/>
      <c r="I624" s="79"/>
      <c r="J624" s="78"/>
      <c r="K624" s="50">
        <f t="shared" si="26"/>
      </c>
      <c r="L624" s="78"/>
      <c r="M624" s="78"/>
    </row>
    <row r="625" spans="1:13" ht="14.25" hidden="1">
      <c r="A625" s="36"/>
      <c r="B625" s="54" t="s">
        <v>1026</v>
      </c>
      <c r="C625" s="54" t="s">
        <v>1027</v>
      </c>
      <c r="D625" s="44">
        <v>42852</v>
      </c>
      <c r="E625" s="45" t="s">
        <v>17</v>
      </c>
      <c r="F625" s="66">
        <v>35</v>
      </c>
      <c r="G625" s="47">
        <f t="shared" si="25"/>
        <v>145</v>
      </c>
      <c r="H625" s="78"/>
      <c r="I625" s="79"/>
      <c r="J625" s="78"/>
      <c r="K625" s="50">
        <f t="shared" si="26"/>
      </c>
      <c r="L625" s="78"/>
      <c r="M625" s="79"/>
    </row>
    <row r="626" spans="1:13" ht="14.25" hidden="1">
      <c r="A626" s="36"/>
      <c r="B626" s="54" t="s">
        <v>1028</v>
      </c>
      <c r="C626" s="54" t="s">
        <v>1028</v>
      </c>
      <c r="D626" s="44">
        <v>42852</v>
      </c>
      <c r="E626" s="45" t="s">
        <v>31</v>
      </c>
      <c r="F626" s="66"/>
      <c r="G626" s="47">
        <f t="shared" si="25"/>
        <v>145</v>
      </c>
      <c r="H626" s="78"/>
      <c r="I626" s="79"/>
      <c r="J626" s="78"/>
      <c r="K626" s="50">
        <f t="shared" si="26"/>
      </c>
      <c r="L626" s="78"/>
      <c r="M626" s="78"/>
    </row>
    <row r="627" spans="1:13" ht="14.25" hidden="1">
      <c r="A627" s="36"/>
      <c r="B627" s="54" t="s">
        <v>1029</v>
      </c>
      <c r="C627" s="54" t="s">
        <v>1030</v>
      </c>
      <c r="D627" s="44">
        <v>42852</v>
      </c>
      <c r="E627" s="45" t="s">
        <v>31</v>
      </c>
      <c r="F627" s="66"/>
      <c r="G627" s="47">
        <f t="shared" si="25"/>
        <v>145</v>
      </c>
      <c r="H627" s="78"/>
      <c r="I627" s="79"/>
      <c r="J627" s="78"/>
      <c r="K627" s="50">
        <f t="shared" si="26"/>
      </c>
      <c r="L627" s="78"/>
      <c r="M627" s="78"/>
    </row>
    <row r="628" spans="1:13" ht="14.25" hidden="1">
      <c r="A628" s="36"/>
      <c r="B628" s="54" t="s">
        <v>1031</v>
      </c>
      <c r="C628" s="54" t="s">
        <v>1031</v>
      </c>
      <c r="D628" s="44">
        <v>42845</v>
      </c>
      <c r="E628" s="45" t="s">
        <v>28</v>
      </c>
      <c r="F628" s="66">
        <v>1</v>
      </c>
      <c r="G628" s="47">
        <f t="shared" si="25"/>
        <v>146</v>
      </c>
      <c r="H628" s="78"/>
      <c r="I628" s="79"/>
      <c r="J628" s="78"/>
      <c r="K628" s="50">
        <f t="shared" si="26"/>
      </c>
      <c r="L628" s="78"/>
      <c r="M628" s="78"/>
    </row>
    <row r="629" spans="1:13" ht="14.25" hidden="1">
      <c r="A629" s="36"/>
      <c r="B629" s="54" t="s">
        <v>1032</v>
      </c>
      <c r="C629" s="54" t="s">
        <v>1033</v>
      </c>
      <c r="D629" s="44">
        <v>42845</v>
      </c>
      <c r="E629" s="45" t="s">
        <v>14</v>
      </c>
      <c r="F629" s="66">
        <v>34</v>
      </c>
      <c r="G629" s="47">
        <f t="shared" si="25"/>
        <v>146</v>
      </c>
      <c r="H629" s="78"/>
      <c r="I629" s="79"/>
      <c r="J629" s="78"/>
      <c r="K629" s="50">
        <f t="shared" si="26"/>
      </c>
      <c r="L629" s="78"/>
      <c r="M629" s="78"/>
    </row>
    <row r="630" spans="1:13" ht="14.25" hidden="1">
      <c r="A630" s="36"/>
      <c r="B630" s="93">
        <v>1945</v>
      </c>
      <c r="C630" s="93">
        <v>1945</v>
      </c>
      <c r="D630" s="44">
        <v>42845</v>
      </c>
      <c r="E630" s="45" t="s">
        <v>1034</v>
      </c>
      <c r="F630" s="66">
        <v>10</v>
      </c>
      <c r="G630" s="47">
        <f t="shared" si="25"/>
        <v>146</v>
      </c>
      <c r="H630" s="78"/>
      <c r="I630" s="79"/>
      <c r="J630" s="78"/>
      <c r="K630" s="50">
        <f t="shared" si="26"/>
      </c>
      <c r="L630" s="78"/>
      <c r="M630" s="78"/>
    </row>
    <row r="631" spans="1:13" ht="14.25" hidden="1">
      <c r="A631" s="36"/>
      <c r="B631" s="54" t="s">
        <v>1035</v>
      </c>
      <c r="C631" s="54" t="s">
        <v>1036</v>
      </c>
      <c r="D631" s="44">
        <v>42845</v>
      </c>
      <c r="E631" s="45" t="s">
        <v>25</v>
      </c>
      <c r="F631" s="66">
        <v>31</v>
      </c>
      <c r="G631" s="47">
        <f t="shared" si="25"/>
        <v>146</v>
      </c>
      <c r="H631" s="78"/>
      <c r="I631" s="79"/>
      <c r="J631" s="78"/>
      <c r="K631" s="50">
        <f t="shared" si="26"/>
      </c>
      <c r="L631" s="88"/>
      <c r="M631" s="88"/>
    </row>
    <row r="632" spans="1:13" ht="14.25" hidden="1">
      <c r="A632" s="36"/>
      <c r="B632" s="54" t="s">
        <v>1037</v>
      </c>
      <c r="C632" s="54" t="s">
        <v>1038</v>
      </c>
      <c r="D632" s="44">
        <v>42838</v>
      </c>
      <c r="E632" s="45" t="s">
        <v>48</v>
      </c>
      <c r="F632" s="66">
        <v>34</v>
      </c>
      <c r="G632" s="47">
        <f t="shared" si="25"/>
        <v>147</v>
      </c>
      <c r="H632" s="78"/>
      <c r="I632" s="79"/>
      <c r="J632" s="78"/>
      <c r="K632" s="50">
        <f t="shared" si="26"/>
      </c>
      <c r="L632" s="88"/>
      <c r="M632" s="88"/>
    </row>
    <row r="633" spans="1:13" ht="14.25" hidden="1">
      <c r="A633" s="36"/>
      <c r="B633" s="54" t="s">
        <v>1039</v>
      </c>
      <c r="C633" s="54" t="s">
        <v>1040</v>
      </c>
      <c r="D633" s="44">
        <v>42838</v>
      </c>
      <c r="E633" s="45" t="s">
        <v>14</v>
      </c>
      <c r="F633" s="66">
        <v>60</v>
      </c>
      <c r="G633" s="47">
        <f t="shared" si="25"/>
        <v>147</v>
      </c>
      <c r="H633" s="78"/>
      <c r="I633" s="79"/>
      <c r="J633" s="78"/>
      <c r="K633" s="50">
        <f t="shared" si="26"/>
      </c>
      <c r="L633" s="78"/>
      <c r="M633" s="78"/>
    </row>
    <row r="634" spans="1:13" ht="14.25" hidden="1">
      <c r="A634" s="36"/>
      <c r="B634" s="54" t="s">
        <v>1041</v>
      </c>
      <c r="C634" s="54" t="s">
        <v>1042</v>
      </c>
      <c r="D634" s="44">
        <v>42838</v>
      </c>
      <c r="E634" s="45" t="s">
        <v>65</v>
      </c>
      <c r="F634" s="66"/>
      <c r="G634" s="47">
        <f t="shared" si="25"/>
        <v>147</v>
      </c>
      <c r="H634" s="78"/>
      <c r="I634" s="79"/>
      <c r="J634" s="78"/>
      <c r="K634" s="50">
        <f t="shared" si="26"/>
      </c>
      <c r="L634" s="78"/>
      <c r="M634" s="78"/>
    </row>
    <row r="635" spans="1:13" ht="14.25" hidden="1">
      <c r="A635" s="36"/>
      <c r="B635" s="54" t="s">
        <v>1043</v>
      </c>
      <c r="C635" s="54" t="s">
        <v>1044</v>
      </c>
      <c r="D635" s="44">
        <v>42838</v>
      </c>
      <c r="E635" s="45" t="s">
        <v>25</v>
      </c>
      <c r="F635" s="66">
        <v>59</v>
      </c>
      <c r="G635" s="47">
        <f t="shared" si="25"/>
        <v>147</v>
      </c>
      <c r="H635" s="78"/>
      <c r="I635" s="79"/>
      <c r="J635" s="78"/>
      <c r="K635" s="50">
        <f t="shared" si="26"/>
      </c>
      <c r="L635" s="88"/>
      <c r="M635" s="88"/>
    </row>
    <row r="636" spans="1:13" ht="14.25" hidden="1">
      <c r="A636" s="36"/>
      <c r="B636" s="68" t="s">
        <v>1045</v>
      </c>
      <c r="C636" s="68" t="s">
        <v>1046</v>
      </c>
      <c r="D636" s="44">
        <v>42831</v>
      </c>
      <c r="E636" s="45" t="s">
        <v>48</v>
      </c>
      <c r="F636" s="66">
        <v>17</v>
      </c>
      <c r="G636" s="47">
        <f t="shared" si="25"/>
        <v>148</v>
      </c>
      <c r="H636" s="78"/>
      <c r="I636" s="79"/>
      <c r="J636" s="78"/>
      <c r="K636" s="50">
        <f t="shared" si="26"/>
      </c>
      <c r="L636" s="78"/>
      <c r="M636" s="88"/>
    </row>
    <row r="637" spans="1:13" ht="14.25" hidden="1">
      <c r="A637" s="36"/>
      <c r="B637" s="54" t="s">
        <v>1047</v>
      </c>
      <c r="C637" s="54" t="s">
        <v>1048</v>
      </c>
      <c r="D637" s="44">
        <v>42831</v>
      </c>
      <c r="E637" s="45" t="s">
        <v>651</v>
      </c>
      <c r="F637" s="66"/>
      <c r="G637" s="47">
        <f t="shared" si="25"/>
        <v>148</v>
      </c>
      <c r="H637" s="78"/>
      <c r="I637" s="79"/>
      <c r="J637" s="78"/>
      <c r="K637" s="50">
        <f t="shared" si="26"/>
      </c>
      <c r="L637" s="52"/>
      <c r="M637" s="52"/>
    </row>
    <row r="638" spans="1:13" ht="14.25" hidden="1">
      <c r="A638" s="36"/>
      <c r="B638" s="68" t="s">
        <v>1049</v>
      </c>
      <c r="C638" s="68" t="s">
        <v>1049</v>
      </c>
      <c r="D638" s="44">
        <v>42831</v>
      </c>
      <c r="E638" s="45" t="s">
        <v>17</v>
      </c>
      <c r="F638" s="66"/>
      <c r="G638" s="47">
        <f t="shared" si="25"/>
        <v>148</v>
      </c>
      <c r="H638" s="78"/>
      <c r="I638" s="79"/>
      <c r="J638" s="78"/>
      <c r="K638" s="50">
        <f t="shared" si="26"/>
      </c>
      <c r="L638" s="78"/>
      <c r="M638" s="78"/>
    </row>
    <row r="639" spans="1:13" ht="14.25" hidden="1">
      <c r="A639" s="36"/>
      <c r="B639" s="68" t="s">
        <v>1050</v>
      </c>
      <c r="C639" s="68" t="s">
        <v>1050</v>
      </c>
      <c r="D639" s="44">
        <v>42831</v>
      </c>
      <c r="E639" s="45" t="s">
        <v>14</v>
      </c>
      <c r="F639" s="66">
        <v>41</v>
      </c>
      <c r="G639" s="47">
        <f t="shared" si="25"/>
        <v>148</v>
      </c>
      <c r="H639" s="78"/>
      <c r="I639" s="79"/>
      <c r="J639" s="78"/>
      <c r="K639" s="50">
        <f t="shared" si="26"/>
      </c>
      <c r="L639" s="78"/>
      <c r="M639" s="78"/>
    </row>
    <row r="640" spans="1:13" ht="14.25" hidden="1">
      <c r="A640" s="36"/>
      <c r="B640" s="68" t="s">
        <v>1051</v>
      </c>
      <c r="C640" s="68" t="s">
        <v>1052</v>
      </c>
      <c r="D640" s="44">
        <v>42831</v>
      </c>
      <c r="E640" s="45" t="s">
        <v>14</v>
      </c>
      <c r="F640" s="66">
        <v>37</v>
      </c>
      <c r="G640" s="47">
        <f t="shared" si="25"/>
        <v>148</v>
      </c>
      <c r="H640" s="78"/>
      <c r="I640" s="79"/>
      <c r="J640" s="78"/>
      <c r="K640" s="50">
        <f t="shared" si="26"/>
      </c>
      <c r="L640" s="78"/>
      <c r="M640" s="78"/>
    </row>
    <row r="641" spans="1:13" ht="14.25" hidden="1">
      <c r="A641" s="36"/>
      <c r="B641" s="68" t="s">
        <v>1053</v>
      </c>
      <c r="C641" s="68" t="s">
        <v>1054</v>
      </c>
      <c r="D641" s="44">
        <v>42824</v>
      </c>
      <c r="E641" s="45" t="s">
        <v>14</v>
      </c>
      <c r="F641" s="66">
        <v>67</v>
      </c>
      <c r="G641" s="47">
        <f t="shared" si="25"/>
        <v>149</v>
      </c>
      <c r="H641" s="78"/>
      <c r="I641" s="79"/>
      <c r="J641" s="78"/>
      <c r="K641" s="50">
        <f t="shared" si="26"/>
      </c>
      <c r="L641" s="88"/>
      <c r="M641" s="88"/>
    </row>
    <row r="642" spans="1:13" ht="14.25" hidden="1">
      <c r="A642" s="36"/>
      <c r="B642" s="68" t="s">
        <v>1055</v>
      </c>
      <c r="C642" s="68" t="s">
        <v>1056</v>
      </c>
      <c r="D642" s="44">
        <v>42824</v>
      </c>
      <c r="E642" s="45" t="s">
        <v>25</v>
      </c>
      <c r="F642" s="66"/>
      <c r="G642" s="47">
        <f t="shared" si="25"/>
        <v>149</v>
      </c>
      <c r="H642" s="78"/>
      <c r="I642" s="79"/>
      <c r="J642" s="78"/>
      <c r="K642" s="50">
        <f t="shared" si="26"/>
      </c>
      <c r="L642" s="78"/>
      <c r="M642" s="78"/>
    </row>
    <row r="643" spans="2:13" ht="14.25" hidden="1">
      <c r="B643" s="68" t="s">
        <v>1057</v>
      </c>
      <c r="C643" s="68" t="s">
        <v>1058</v>
      </c>
      <c r="D643" s="44">
        <v>42824</v>
      </c>
      <c r="E643" s="45" t="s">
        <v>25</v>
      </c>
      <c r="F643" s="65">
        <v>30</v>
      </c>
      <c r="G643" s="47">
        <f t="shared" si="25"/>
        <v>149</v>
      </c>
      <c r="H643" s="78"/>
      <c r="I643" s="79"/>
      <c r="J643" s="78"/>
      <c r="K643" s="50">
        <f t="shared" si="26"/>
      </c>
      <c r="L643" s="78"/>
      <c r="M643" s="78"/>
    </row>
    <row r="644" spans="2:13" ht="14.25" hidden="1">
      <c r="B644" s="68" t="s">
        <v>1059</v>
      </c>
      <c r="C644" s="68" t="s">
        <v>1060</v>
      </c>
      <c r="D644" s="44">
        <v>42824</v>
      </c>
      <c r="E644" s="45" t="s">
        <v>31</v>
      </c>
      <c r="F644" s="66"/>
      <c r="G644" s="47">
        <f t="shared" si="25"/>
        <v>149</v>
      </c>
      <c r="H644" s="78"/>
      <c r="I644" s="79"/>
      <c r="J644" s="78"/>
      <c r="K644" s="50">
        <f t="shared" si="26"/>
      </c>
      <c r="L644" s="78"/>
      <c r="M644" s="78"/>
    </row>
    <row r="645" spans="2:13" ht="14.25" hidden="1">
      <c r="B645" s="52" t="s">
        <v>1061</v>
      </c>
      <c r="C645" s="52" t="s">
        <v>1062</v>
      </c>
      <c r="D645" s="51">
        <v>42820</v>
      </c>
      <c r="E645" s="52" t="s">
        <v>20</v>
      </c>
      <c r="F645" s="77"/>
      <c r="G645" s="47">
        <f t="shared" si="25"/>
        <v>150</v>
      </c>
      <c r="H645" s="78"/>
      <c r="I645" s="94"/>
      <c r="J645" s="78"/>
      <c r="K645" s="50">
        <f t="shared" si="26"/>
      </c>
      <c r="L645" s="78"/>
      <c r="M645" s="78"/>
    </row>
    <row r="646" spans="2:13" ht="14.25" hidden="1">
      <c r="B646" s="52" t="s">
        <v>1063</v>
      </c>
      <c r="C646" s="52" t="s">
        <v>1064</v>
      </c>
      <c r="D646" s="51">
        <v>42820</v>
      </c>
      <c r="E646" s="52" t="s">
        <v>14</v>
      </c>
      <c r="F646" s="77">
        <v>53</v>
      </c>
      <c r="G646" s="47">
        <f t="shared" si="25"/>
        <v>150</v>
      </c>
      <c r="H646" s="78"/>
      <c r="I646" s="94"/>
      <c r="J646" s="78"/>
      <c r="K646" s="50">
        <f t="shared" si="26"/>
      </c>
      <c r="L646" s="78"/>
      <c r="M646" s="78"/>
    </row>
    <row r="647" spans="2:13" ht="14.25" hidden="1">
      <c r="B647" s="52" t="s">
        <v>1065</v>
      </c>
      <c r="C647" s="52" t="s">
        <v>1066</v>
      </c>
      <c r="D647" s="51">
        <v>42820</v>
      </c>
      <c r="E647" s="52" t="s">
        <v>14</v>
      </c>
      <c r="F647" s="77">
        <v>34</v>
      </c>
      <c r="G647" s="47">
        <f t="shared" si="25"/>
        <v>150</v>
      </c>
      <c r="H647" s="78"/>
      <c r="I647" s="94"/>
      <c r="J647" s="78"/>
      <c r="K647" s="50">
        <f t="shared" si="26"/>
      </c>
      <c r="L647" s="78"/>
      <c r="M647" s="78"/>
    </row>
    <row r="648" spans="1:13" ht="14.25" hidden="1">
      <c r="A648" s="36"/>
      <c r="B648" s="52" t="s">
        <v>1067</v>
      </c>
      <c r="C648" s="52" t="s">
        <v>1068</v>
      </c>
      <c r="D648" s="51">
        <v>42820</v>
      </c>
      <c r="E648" s="52" t="s">
        <v>65</v>
      </c>
      <c r="F648" s="77"/>
      <c r="G648" s="47">
        <f t="shared" si="25"/>
        <v>150</v>
      </c>
      <c r="H648" s="78"/>
      <c r="I648" s="94"/>
      <c r="J648" s="78"/>
      <c r="K648" s="50">
        <f t="shared" si="26"/>
      </c>
      <c r="L648" s="78"/>
      <c r="M648" s="78"/>
    </row>
    <row r="649" spans="1:13" ht="14.25" hidden="1">
      <c r="A649" s="36"/>
      <c r="B649" s="52" t="s">
        <v>1069</v>
      </c>
      <c r="C649" s="52" t="s">
        <v>1069</v>
      </c>
      <c r="D649" s="51">
        <v>42810</v>
      </c>
      <c r="E649" s="52" t="s">
        <v>20</v>
      </c>
      <c r="F649" s="77"/>
      <c r="G649" s="47">
        <f aca="true" t="shared" si="27" ref="G649:G713">ROUNDUP(DATEDIF(D649,$B$723,"d")/7,0)</f>
        <v>151</v>
      </c>
      <c r="H649" s="48"/>
      <c r="I649" s="48"/>
      <c r="J649" s="48"/>
      <c r="K649" s="50">
        <f t="shared" si="26"/>
      </c>
      <c r="L649" s="88"/>
      <c r="M649" s="88"/>
    </row>
    <row r="650" spans="1:13" ht="14.25" hidden="1">
      <c r="A650" s="36"/>
      <c r="B650" s="52" t="s">
        <v>1070</v>
      </c>
      <c r="C650" s="52" t="s">
        <v>1071</v>
      </c>
      <c r="D650" s="51">
        <v>42810</v>
      </c>
      <c r="E650" s="52" t="s">
        <v>17</v>
      </c>
      <c r="F650" s="77">
        <v>25</v>
      </c>
      <c r="G650" s="47">
        <f t="shared" si="27"/>
        <v>151</v>
      </c>
      <c r="H650" s="78"/>
      <c r="I650" s="78"/>
      <c r="J650" s="78"/>
      <c r="K650" s="50">
        <f t="shared" si="26"/>
      </c>
      <c r="L650" s="78"/>
      <c r="M650" s="78"/>
    </row>
    <row r="651" spans="1:13" ht="14.25" hidden="1">
      <c r="A651" s="36"/>
      <c r="B651" s="52" t="s">
        <v>1072</v>
      </c>
      <c r="C651" s="52" t="s">
        <v>1073</v>
      </c>
      <c r="D651" s="44">
        <v>42803</v>
      </c>
      <c r="E651" s="52" t="s">
        <v>867</v>
      </c>
      <c r="F651" s="77">
        <v>11</v>
      </c>
      <c r="G651" s="47">
        <f t="shared" si="27"/>
        <v>152</v>
      </c>
      <c r="H651" s="78"/>
      <c r="I651" s="78"/>
      <c r="J651" s="78"/>
      <c r="K651" s="50">
        <f t="shared" si="26"/>
      </c>
      <c r="L651" s="78"/>
      <c r="M651" s="78"/>
    </row>
    <row r="652" spans="1:13" ht="14.25" hidden="1">
      <c r="A652" s="36"/>
      <c r="B652" s="54" t="s">
        <v>1074</v>
      </c>
      <c r="C652" s="54" t="s">
        <v>1075</v>
      </c>
      <c r="D652" s="44">
        <v>42803</v>
      </c>
      <c r="E652" s="45" t="s">
        <v>28</v>
      </c>
      <c r="F652" s="66">
        <v>1</v>
      </c>
      <c r="G652" s="47">
        <f t="shared" si="27"/>
        <v>152</v>
      </c>
      <c r="H652" s="78"/>
      <c r="I652" s="78"/>
      <c r="J652" s="78"/>
      <c r="K652" s="50">
        <f t="shared" si="26"/>
      </c>
      <c r="L652" s="78"/>
      <c r="M652" s="78"/>
    </row>
    <row r="653" spans="1:13" ht="14.25" hidden="1">
      <c r="A653" s="36"/>
      <c r="B653" s="68" t="s">
        <v>1076</v>
      </c>
      <c r="C653" s="68" t="s">
        <v>1077</v>
      </c>
      <c r="D653" s="44">
        <v>42803</v>
      </c>
      <c r="E653" s="95" t="s">
        <v>14</v>
      </c>
      <c r="F653" s="66">
        <v>52</v>
      </c>
      <c r="G653" s="47">
        <f t="shared" si="27"/>
        <v>152</v>
      </c>
      <c r="H653" s="78"/>
      <c r="I653" s="78"/>
      <c r="J653" s="78"/>
      <c r="K653" s="50">
        <f t="shared" si="26"/>
      </c>
      <c r="L653" s="78"/>
      <c r="M653" s="79"/>
    </row>
    <row r="654" spans="1:13" ht="14.25" hidden="1">
      <c r="A654" s="36"/>
      <c r="B654" s="68" t="s">
        <v>1078</v>
      </c>
      <c r="C654" s="68" t="s">
        <v>1079</v>
      </c>
      <c r="D654" s="44">
        <v>42803</v>
      </c>
      <c r="E654" s="45" t="s">
        <v>31</v>
      </c>
      <c r="F654" s="66"/>
      <c r="G654" s="47">
        <f t="shared" si="27"/>
        <v>152</v>
      </c>
      <c r="H654" s="78"/>
      <c r="I654" s="79"/>
      <c r="J654" s="78"/>
      <c r="K654" s="50">
        <f t="shared" si="26"/>
      </c>
      <c r="L654" s="78"/>
      <c r="M654" s="78"/>
    </row>
    <row r="655" spans="1:13" ht="14.25" hidden="1">
      <c r="A655" s="36"/>
      <c r="B655" s="68" t="s">
        <v>1080</v>
      </c>
      <c r="C655" s="68" t="s">
        <v>1081</v>
      </c>
      <c r="D655" s="44">
        <v>42796</v>
      </c>
      <c r="E655" s="45" t="s">
        <v>65</v>
      </c>
      <c r="F655" s="66"/>
      <c r="G655" s="47">
        <f t="shared" si="27"/>
        <v>153</v>
      </c>
      <c r="H655" s="48"/>
      <c r="I655" s="48"/>
      <c r="J655" s="48"/>
      <c r="K655" s="50">
        <f t="shared" si="26"/>
      </c>
      <c r="L655" s="48"/>
      <c r="M655" s="48"/>
    </row>
    <row r="656" spans="1:13" ht="14.25" hidden="1">
      <c r="A656" s="36"/>
      <c r="B656" s="54" t="s">
        <v>1082</v>
      </c>
      <c r="C656" s="54" t="s">
        <v>1083</v>
      </c>
      <c r="D656" s="44">
        <v>42796</v>
      </c>
      <c r="E656" s="45" t="s">
        <v>48</v>
      </c>
      <c r="F656" s="66">
        <v>4</v>
      </c>
      <c r="G656" s="47">
        <f t="shared" si="27"/>
        <v>153</v>
      </c>
      <c r="H656" s="52"/>
      <c r="I656" s="52"/>
      <c r="J656" s="52"/>
      <c r="K656" s="50">
        <f t="shared" si="26"/>
      </c>
      <c r="L656" s="78"/>
      <c r="M656" s="78"/>
    </row>
    <row r="657" spans="1:13" ht="14.25" hidden="1">
      <c r="A657" s="36"/>
      <c r="B657" s="68" t="s">
        <v>1084</v>
      </c>
      <c r="C657" s="68" t="s">
        <v>1085</v>
      </c>
      <c r="D657" s="44">
        <v>42796</v>
      </c>
      <c r="E657" s="45" t="s">
        <v>17</v>
      </c>
      <c r="F657" s="66"/>
      <c r="G657" s="47">
        <f t="shared" si="27"/>
        <v>153</v>
      </c>
      <c r="H657" s="78"/>
      <c r="I657" s="79"/>
      <c r="J657" s="78"/>
      <c r="K657" s="50">
        <f t="shared" si="26"/>
      </c>
      <c r="L657" s="88"/>
      <c r="M657" s="88"/>
    </row>
    <row r="658" spans="1:13" ht="14.25" hidden="1">
      <c r="A658" s="36"/>
      <c r="B658" s="68" t="s">
        <v>1086</v>
      </c>
      <c r="C658" s="68" t="s">
        <v>1087</v>
      </c>
      <c r="D658" s="44">
        <v>42796</v>
      </c>
      <c r="E658" s="45" t="s">
        <v>14</v>
      </c>
      <c r="F658" s="66">
        <v>51</v>
      </c>
      <c r="G658" s="47">
        <f t="shared" si="27"/>
        <v>153</v>
      </c>
      <c r="H658" s="78"/>
      <c r="I658" s="78"/>
      <c r="J658" s="78"/>
      <c r="K658" s="50">
        <f t="shared" si="26"/>
      </c>
      <c r="L658" s="78"/>
      <c r="M658" s="78"/>
    </row>
    <row r="659" spans="1:13" ht="14.25" hidden="1">
      <c r="A659" s="36"/>
      <c r="B659" s="68" t="s">
        <v>1088</v>
      </c>
      <c r="C659" s="68" t="s">
        <v>1088</v>
      </c>
      <c r="D659" s="44">
        <v>42796</v>
      </c>
      <c r="E659" s="45" t="s">
        <v>14</v>
      </c>
      <c r="F659" s="66">
        <v>48</v>
      </c>
      <c r="G659" s="47">
        <f t="shared" si="27"/>
        <v>153</v>
      </c>
      <c r="H659" s="78"/>
      <c r="I659" s="79"/>
      <c r="J659" s="78"/>
      <c r="K659" s="50">
        <f t="shared" si="26"/>
      </c>
      <c r="L659" s="78"/>
      <c r="M659" s="78"/>
    </row>
    <row r="660" spans="1:13" ht="14.25" hidden="1">
      <c r="A660" s="36"/>
      <c r="B660" s="68" t="s">
        <v>1089</v>
      </c>
      <c r="C660" s="68" t="s">
        <v>1089</v>
      </c>
      <c r="D660" s="44">
        <v>42789</v>
      </c>
      <c r="E660" s="45" t="s">
        <v>1090</v>
      </c>
      <c r="F660" s="66"/>
      <c r="G660" s="47">
        <f t="shared" si="27"/>
        <v>154</v>
      </c>
      <c r="H660" s="78"/>
      <c r="I660" s="79"/>
      <c r="J660" s="78"/>
      <c r="K660" s="50">
        <f t="shared" si="26"/>
      </c>
      <c r="L660" s="88"/>
      <c r="M660" s="88"/>
    </row>
    <row r="661" spans="1:13" ht="14.25" hidden="1">
      <c r="A661" s="36"/>
      <c r="B661" s="68" t="s">
        <v>1091</v>
      </c>
      <c r="C661" s="68" t="s">
        <v>1092</v>
      </c>
      <c r="D661" s="44">
        <v>42789</v>
      </c>
      <c r="E661" s="45" t="s">
        <v>17</v>
      </c>
      <c r="F661" s="66">
        <v>50</v>
      </c>
      <c r="G661" s="47">
        <f t="shared" si="27"/>
        <v>154</v>
      </c>
      <c r="H661" s="78"/>
      <c r="I661" s="78"/>
      <c r="J661" s="78"/>
      <c r="K661" s="50">
        <f t="shared" si="26"/>
      </c>
      <c r="L661" s="88"/>
      <c r="M661" s="88"/>
    </row>
    <row r="662" spans="1:13" ht="14.25" hidden="1">
      <c r="A662" s="36"/>
      <c r="B662" s="68" t="s">
        <v>1093</v>
      </c>
      <c r="C662" s="68" t="s">
        <v>1094</v>
      </c>
      <c r="D662" s="44">
        <v>42789</v>
      </c>
      <c r="E662" s="45" t="s">
        <v>14</v>
      </c>
      <c r="F662" s="66">
        <v>26</v>
      </c>
      <c r="G662" s="47">
        <f t="shared" si="27"/>
        <v>154</v>
      </c>
      <c r="H662" s="78"/>
      <c r="I662" s="79"/>
      <c r="J662" s="78"/>
      <c r="K662" s="50">
        <f t="shared" si="26"/>
      </c>
      <c r="L662" s="78"/>
      <c r="M662" s="78"/>
    </row>
    <row r="663" spans="1:13" ht="14.25" hidden="1">
      <c r="A663" s="36"/>
      <c r="B663" s="52" t="s">
        <v>1095</v>
      </c>
      <c r="C663" s="52" t="s">
        <v>1096</v>
      </c>
      <c r="D663" s="51">
        <v>42782</v>
      </c>
      <c r="E663" s="52" t="s">
        <v>20</v>
      </c>
      <c r="F663" s="77"/>
      <c r="G663" s="47">
        <f t="shared" si="27"/>
        <v>155</v>
      </c>
      <c r="H663" s="78"/>
      <c r="I663" s="94"/>
      <c r="J663" s="78"/>
      <c r="K663" s="50">
        <f t="shared" si="26"/>
      </c>
      <c r="L663" s="78"/>
      <c r="M663" s="78"/>
    </row>
    <row r="664" spans="1:13" ht="14.25" hidden="1">
      <c r="A664" s="36"/>
      <c r="B664" s="68" t="s">
        <v>1097</v>
      </c>
      <c r="C664" s="68" t="s">
        <v>1098</v>
      </c>
      <c r="D664" s="44">
        <v>42782</v>
      </c>
      <c r="E664" s="45" t="s">
        <v>17</v>
      </c>
      <c r="F664" s="66">
        <v>40</v>
      </c>
      <c r="G664" s="47">
        <f t="shared" si="27"/>
        <v>155</v>
      </c>
      <c r="H664" s="78"/>
      <c r="I664" s="79"/>
      <c r="J664" s="78"/>
      <c r="K664" s="50">
        <f t="shared" si="26"/>
      </c>
      <c r="L664" s="88"/>
      <c r="M664" s="88"/>
    </row>
    <row r="665" spans="1:13" ht="14.25" hidden="1">
      <c r="A665" s="36"/>
      <c r="B665" s="52" t="s">
        <v>1099</v>
      </c>
      <c r="C665" s="52" t="s">
        <v>1099</v>
      </c>
      <c r="D665" s="51">
        <v>42782</v>
      </c>
      <c r="E665" s="52" t="s">
        <v>102</v>
      </c>
      <c r="F665" s="77">
        <v>20</v>
      </c>
      <c r="G665" s="47">
        <f t="shared" si="27"/>
        <v>155</v>
      </c>
      <c r="H665" s="78"/>
      <c r="I665" s="94"/>
      <c r="J665" s="78"/>
      <c r="K665" s="50">
        <f t="shared" si="26"/>
      </c>
      <c r="L665" s="78"/>
      <c r="M665" s="78"/>
    </row>
    <row r="666" spans="1:13" ht="14.25" hidden="1">
      <c r="A666" s="36"/>
      <c r="B666" s="52" t="s">
        <v>1100</v>
      </c>
      <c r="C666" s="52" t="s">
        <v>1101</v>
      </c>
      <c r="D666" s="51">
        <v>42782</v>
      </c>
      <c r="E666" s="52" t="s">
        <v>14</v>
      </c>
      <c r="F666" s="77">
        <v>35</v>
      </c>
      <c r="G666" s="47">
        <f t="shared" si="27"/>
        <v>155</v>
      </c>
      <c r="H666" s="78"/>
      <c r="I666" s="78"/>
      <c r="J666" s="78"/>
      <c r="K666" s="50">
        <f t="shared" si="26"/>
      </c>
      <c r="L666" s="88"/>
      <c r="M666" s="88"/>
    </row>
    <row r="667" spans="1:13" ht="14.25" hidden="1">
      <c r="A667" s="36"/>
      <c r="B667" s="52" t="s">
        <v>1102</v>
      </c>
      <c r="C667" s="52" t="s">
        <v>1103</v>
      </c>
      <c r="D667" s="51">
        <v>42782</v>
      </c>
      <c r="E667" s="52" t="s">
        <v>14</v>
      </c>
      <c r="F667" s="77">
        <v>32</v>
      </c>
      <c r="G667" s="47">
        <f t="shared" si="27"/>
        <v>155</v>
      </c>
      <c r="H667" s="78"/>
      <c r="I667" s="94"/>
      <c r="J667" s="78"/>
      <c r="K667" s="50">
        <f t="shared" si="26"/>
      </c>
      <c r="L667" s="88"/>
      <c r="M667" s="88"/>
    </row>
    <row r="668" spans="1:13" ht="14.25" hidden="1">
      <c r="A668" s="36"/>
      <c r="B668" s="52" t="s">
        <v>1104</v>
      </c>
      <c r="C668" s="52" t="s">
        <v>1105</v>
      </c>
      <c r="D668" s="51">
        <v>42782</v>
      </c>
      <c r="E668" s="52" t="s">
        <v>31</v>
      </c>
      <c r="F668" s="77"/>
      <c r="G668" s="47">
        <f t="shared" si="27"/>
        <v>155</v>
      </c>
      <c r="H668" s="78"/>
      <c r="I668" s="94"/>
      <c r="J668" s="78"/>
      <c r="K668" s="50">
        <f t="shared" si="26"/>
      </c>
      <c r="L668" s="78"/>
      <c r="M668" s="78"/>
    </row>
    <row r="669" spans="1:13" ht="14.25" hidden="1">
      <c r="A669" s="36"/>
      <c r="B669" s="52" t="s">
        <v>1106</v>
      </c>
      <c r="C669" s="52" t="s">
        <v>1107</v>
      </c>
      <c r="D669" s="51">
        <v>42775</v>
      </c>
      <c r="E669" s="52" t="s">
        <v>14</v>
      </c>
      <c r="F669" s="77">
        <v>60</v>
      </c>
      <c r="G669" s="47">
        <f t="shared" si="27"/>
        <v>156</v>
      </c>
      <c r="H669" s="78"/>
      <c r="I669" s="78"/>
      <c r="J669" s="78"/>
      <c r="K669" s="50">
        <f t="shared" si="26"/>
      </c>
      <c r="L669" s="88"/>
      <c r="M669" s="88"/>
    </row>
    <row r="670" spans="1:13" ht="14.25" hidden="1">
      <c r="A670" s="36"/>
      <c r="B670" s="52" t="s">
        <v>1108</v>
      </c>
      <c r="C670" s="52" t="s">
        <v>1108</v>
      </c>
      <c r="D670" s="44">
        <v>42775</v>
      </c>
      <c r="E670" s="52" t="s">
        <v>65</v>
      </c>
      <c r="F670" s="77"/>
      <c r="G670" s="47">
        <f t="shared" si="27"/>
        <v>156</v>
      </c>
      <c r="H670" s="78"/>
      <c r="I670" s="94"/>
      <c r="J670" s="78"/>
      <c r="K670" s="50">
        <f t="shared" si="26"/>
      </c>
      <c r="L670" s="78"/>
      <c r="M670" s="79"/>
    </row>
    <row r="671" spans="1:13" ht="14.25" hidden="1">
      <c r="A671" s="36"/>
      <c r="B671" s="68" t="s">
        <v>1109</v>
      </c>
      <c r="C671" s="68" t="s">
        <v>1110</v>
      </c>
      <c r="D671" s="44">
        <v>42775</v>
      </c>
      <c r="E671" s="95" t="s">
        <v>25</v>
      </c>
      <c r="F671" s="77">
        <v>69</v>
      </c>
      <c r="G671" s="47">
        <f t="shared" si="27"/>
        <v>156</v>
      </c>
      <c r="H671" s="78"/>
      <c r="I671" s="94"/>
      <c r="J671" s="78"/>
      <c r="K671" s="50">
        <f t="shared" si="26"/>
      </c>
      <c r="L671" s="78"/>
      <c r="M671" s="79"/>
    </row>
    <row r="672" spans="1:13" ht="14.25" hidden="1">
      <c r="A672" s="36"/>
      <c r="B672" s="52" t="s">
        <v>1111</v>
      </c>
      <c r="C672" s="52" t="s">
        <v>1112</v>
      </c>
      <c r="D672" s="51">
        <v>42768</v>
      </c>
      <c r="E672" s="52" t="s">
        <v>48</v>
      </c>
      <c r="F672" s="77">
        <v>4</v>
      </c>
      <c r="G672" s="47">
        <f t="shared" si="27"/>
        <v>157</v>
      </c>
      <c r="H672" s="78"/>
      <c r="I672" s="94"/>
      <c r="J672" s="78"/>
      <c r="K672" s="50">
        <f t="shared" si="26"/>
      </c>
      <c r="L672" s="88"/>
      <c r="M672" s="88"/>
    </row>
    <row r="673" spans="1:13" ht="14.25" hidden="1">
      <c r="A673" s="36"/>
      <c r="B673" s="52" t="s">
        <v>1113</v>
      </c>
      <c r="C673" s="52" t="s">
        <v>1114</v>
      </c>
      <c r="D673" s="51">
        <v>42768</v>
      </c>
      <c r="E673" s="52" t="s">
        <v>20</v>
      </c>
      <c r="F673" s="77"/>
      <c r="G673" s="47">
        <f t="shared" si="27"/>
        <v>157</v>
      </c>
      <c r="H673" s="78"/>
      <c r="I673" s="94"/>
      <c r="J673" s="78"/>
      <c r="K673" s="50">
        <f t="shared" si="26"/>
      </c>
      <c r="L673" s="88"/>
      <c r="M673" s="88"/>
    </row>
    <row r="674" spans="1:13" ht="14.25" hidden="1">
      <c r="A674" s="36"/>
      <c r="B674" s="52" t="s">
        <v>1115</v>
      </c>
      <c r="C674" s="52" t="s">
        <v>1116</v>
      </c>
      <c r="D674" s="51">
        <v>42768</v>
      </c>
      <c r="E674" s="52" t="s">
        <v>25</v>
      </c>
      <c r="F674" s="77">
        <v>33</v>
      </c>
      <c r="G674" s="47">
        <f t="shared" si="27"/>
        <v>157</v>
      </c>
      <c r="H674" s="78"/>
      <c r="I674" s="94"/>
      <c r="J674" s="78"/>
      <c r="K674" s="50">
        <f t="shared" si="26"/>
      </c>
      <c r="L674" s="78"/>
      <c r="M674" s="79"/>
    </row>
    <row r="675" spans="1:13" ht="14.25" hidden="1">
      <c r="A675" s="36"/>
      <c r="B675" s="52" t="s">
        <v>1117</v>
      </c>
      <c r="C675" s="52" t="s">
        <v>1117</v>
      </c>
      <c r="D675" s="51">
        <v>42761</v>
      </c>
      <c r="E675" s="52" t="s">
        <v>1118</v>
      </c>
      <c r="F675" s="77">
        <v>12</v>
      </c>
      <c r="G675" s="47">
        <f t="shared" si="27"/>
        <v>158</v>
      </c>
      <c r="H675" s="78"/>
      <c r="I675" s="94"/>
      <c r="J675" s="78"/>
      <c r="K675" s="50">
        <f t="shared" si="26"/>
      </c>
      <c r="L675" s="78"/>
      <c r="M675" s="78"/>
    </row>
    <row r="676" spans="1:13" ht="14.25" hidden="1">
      <c r="A676" s="36"/>
      <c r="B676" s="52" t="s">
        <v>1119</v>
      </c>
      <c r="C676" s="52" t="s">
        <v>1120</v>
      </c>
      <c r="D676" s="51">
        <v>42761</v>
      </c>
      <c r="E676" s="52" t="s">
        <v>17</v>
      </c>
      <c r="F676" s="77">
        <v>42</v>
      </c>
      <c r="G676" s="47">
        <f t="shared" si="27"/>
        <v>158</v>
      </c>
      <c r="H676" s="78"/>
      <c r="I676" s="78"/>
      <c r="J676" s="78"/>
      <c r="K676" s="50">
        <f aca="true" t="shared" si="28" ref="K676:K720">IF(J676&lt;&gt;0,-(J676-H676)/J676,"")</f>
      </c>
      <c r="L676" s="78"/>
      <c r="M676" s="78"/>
    </row>
    <row r="677" spans="1:13" ht="14.25" hidden="1">
      <c r="A677" s="36"/>
      <c r="B677" s="52" t="s">
        <v>1121</v>
      </c>
      <c r="C677" s="52" t="s">
        <v>1122</v>
      </c>
      <c r="D677" s="51">
        <v>42761</v>
      </c>
      <c r="E677" s="52" t="s">
        <v>14</v>
      </c>
      <c r="F677" s="96">
        <v>45</v>
      </c>
      <c r="G677" s="47">
        <f t="shared" si="27"/>
        <v>158</v>
      </c>
      <c r="H677" s="78"/>
      <c r="I677" s="94"/>
      <c r="J677" s="78"/>
      <c r="K677" s="50">
        <f t="shared" si="28"/>
      </c>
      <c r="L677" s="52"/>
      <c r="M677" s="78"/>
    </row>
    <row r="678" spans="1:13" ht="14.25" hidden="1">
      <c r="A678" s="36"/>
      <c r="B678" s="52" t="s">
        <v>1123</v>
      </c>
      <c r="C678" s="52" t="s">
        <v>1124</v>
      </c>
      <c r="D678" s="51">
        <v>42761</v>
      </c>
      <c r="E678" s="52" t="s">
        <v>14</v>
      </c>
      <c r="F678" s="96">
        <v>42</v>
      </c>
      <c r="G678" s="47">
        <f t="shared" si="27"/>
        <v>158</v>
      </c>
      <c r="H678" s="78"/>
      <c r="I678" s="94"/>
      <c r="J678" s="78"/>
      <c r="K678" s="50">
        <f t="shared" si="28"/>
      </c>
      <c r="L678" s="78"/>
      <c r="M678" s="78"/>
    </row>
    <row r="679" spans="1:13" ht="14.25" hidden="1">
      <c r="A679" s="36"/>
      <c r="B679" s="52" t="s">
        <v>1125</v>
      </c>
      <c r="C679" s="52" t="s">
        <v>1125</v>
      </c>
      <c r="D679" s="51">
        <v>42761</v>
      </c>
      <c r="E679" s="52" t="s">
        <v>65</v>
      </c>
      <c r="F679" s="77"/>
      <c r="G679" s="47">
        <f t="shared" si="27"/>
        <v>158</v>
      </c>
      <c r="H679" s="78"/>
      <c r="I679" s="94"/>
      <c r="J679" s="78"/>
      <c r="K679" s="50">
        <f t="shared" si="28"/>
      </c>
      <c r="L679" s="78"/>
      <c r="M679" s="78"/>
    </row>
    <row r="680" spans="1:13" ht="14.25" hidden="1">
      <c r="A680" s="36"/>
      <c r="B680" s="68" t="s">
        <v>1126</v>
      </c>
      <c r="C680" s="68" t="s">
        <v>1127</v>
      </c>
      <c r="D680" s="44">
        <v>42754</v>
      </c>
      <c r="E680" s="45" t="s">
        <v>20</v>
      </c>
      <c r="F680" s="66"/>
      <c r="G680" s="47">
        <f t="shared" si="27"/>
        <v>159</v>
      </c>
      <c r="H680" s="88"/>
      <c r="I680" s="79"/>
      <c r="J680" s="88"/>
      <c r="K680" s="50">
        <f t="shared" si="28"/>
      </c>
      <c r="L680" s="88"/>
      <c r="M680" s="88"/>
    </row>
    <row r="681" spans="1:13" ht="14.25" hidden="1">
      <c r="A681" s="36"/>
      <c r="B681" s="68" t="s">
        <v>1128</v>
      </c>
      <c r="C681" s="68" t="s">
        <v>1129</v>
      </c>
      <c r="D681" s="44">
        <v>42754</v>
      </c>
      <c r="E681" s="45" t="s">
        <v>14</v>
      </c>
      <c r="F681" s="65">
        <v>21</v>
      </c>
      <c r="G681" s="47">
        <f t="shared" si="27"/>
        <v>159</v>
      </c>
      <c r="H681" s="88"/>
      <c r="I681" s="79"/>
      <c r="J681" s="88"/>
      <c r="K681" s="50">
        <f t="shared" si="28"/>
      </c>
      <c r="L681" s="88"/>
      <c r="M681" s="88"/>
    </row>
    <row r="682" spans="1:13" ht="14.25" hidden="1">
      <c r="A682" s="36"/>
      <c r="B682" s="68" t="s">
        <v>1130</v>
      </c>
      <c r="C682" s="68" t="s">
        <v>1131</v>
      </c>
      <c r="D682" s="44">
        <v>42754</v>
      </c>
      <c r="E682" s="45" t="s">
        <v>25</v>
      </c>
      <c r="F682" s="65">
        <v>34</v>
      </c>
      <c r="G682" s="47">
        <f t="shared" si="27"/>
        <v>159</v>
      </c>
      <c r="H682" s="88"/>
      <c r="I682" s="79"/>
      <c r="J682" s="88"/>
      <c r="K682" s="50">
        <f t="shared" si="28"/>
      </c>
      <c r="L682" s="88"/>
      <c r="M682" s="88"/>
    </row>
    <row r="683" spans="1:13" ht="14.25" hidden="1">
      <c r="A683" s="36"/>
      <c r="B683" s="68" t="s">
        <v>1132</v>
      </c>
      <c r="C683" s="68" t="s">
        <v>1133</v>
      </c>
      <c r="D683" s="44">
        <v>42754</v>
      </c>
      <c r="E683" s="45" t="s">
        <v>25</v>
      </c>
      <c r="F683" s="65">
        <v>51</v>
      </c>
      <c r="G683" s="47">
        <f t="shared" si="27"/>
        <v>159</v>
      </c>
      <c r="H683" s="88"/>
      <c r="I683" s="79"/>
      <c r="J683" s="88"/>
      <c r="K683" s="50">
        <f t="shared" si="28"/>
      </c>
      <c r="L683" s="88"/>
      <c r="M683" s="88"/>
    </row>
    <row r="684" spans="1:13" ht="14.25" hidden="1">
      <c r="A684" s="36"/>
      <c r="B684" s="68" t="s">
        <v>1134</v>
      </c>
      <c r="C684" s="68" t="s">
        <v>1134</v>
      </c>
      <c r="D684" s="44">
        <v>42747</v>
      </c>
      <c r="E684" s="45" t="s">
        <v>1118</v>
      </c>
      <c r="F684" s="66">
        <v>1</v>
      </c>
      <c r="G684" s="47">
        <f t="shared" si="27"/>
        <v>160</v>
      </c>
      <c r="H684" s="78"/>
      <c r="I684" s="94"/>
      <c r="J684" s="78"/>
      <c r="K684" s="50">
        <f t="shared" si="28"/>
      </c>
      <c r="L684" s="78"/>
      <c r="M684" s="78"/>
    </row>
    <row r="685" spans="1:13" ht="14.25" hidden="1">
      <c r="A685" s="36"/>
      <c r="B685" s="68" t="s">
        <v>1135</v>
      </c>
      <c r="C685" s="68" t="s">
        <v>1136</v>
      </c>
      <c r="D685" s="44">
        <v>42747</v>
      </c>
      <c r="E685" s="45" t="s">
        <v>28</v>
      </c>
      <c r="F685" s="66">
        <v>1</v>
      </c>
      <c r="G685" s="47">
        <f t="shared" si="27"/>
        <v>160</v>
      </c>
      <c r="H685" s="88"/>
      <c r="I685" s="79"/>
      <c r="J685" s="88"/>
      <c r="K685" s="50">
        <f t="shared" si="28"/>
      </c>
      <c r="L685" s="78"/>
      <c r="M685" s="78"/>
    </row>
    <row r="686" spans="1:13" ht="14.25" hidden="1">
      <c r="A686" s="36"/>
      <c r="B686" s="68" t="s">
        <v>1137</v>
      </c>
      <c r="C686" s="68" t="s">
        <v>1138</v>
      </c>
      <c r="D686" s="44">
        <v>42747</v>
      </c>
      <c r="E686" s="45" t="s">
        <v>651</v>
      </c>
      <c r="F686" s="66"/>
      <c r="G686" s="47">
        <f t="shared" si="27"/>
        <v>160</v>
      </c>
      <c r="H686" s="88"/>
      <c r="I686" s="78"/>
      <c r="J686" s="88"/>
      <c r="K686" s="50">
        <f t="shared" si="28"/>
      </c>
      <c r="L686" s="78"/>
      <c r="M686" s="78"/>
    </row>
    <row r="687" spans="1:13" ht="14.25" hidden="1">
      <c r="A687" s="36"/>
      <c r="B687" s="68" t="s">
        <v>1139</v>
      </c>
      <c r="C687" s="68" t="s">
        <v>1140</v>
      </c>
      <c r="D687" s="44">
        <v>42747</v>
      </c>
      <c r="E687" s="45" t="s">
        <v>14</v>
      </c>
      <c r="F687" s="65">
        <v>50</v>
      </c>
      <c r="G687" s="47">
        <f t="shared" si="27"/>
        <v>160</v>
      </c>
      <c r="H687" s="88"/>
      <c r="I687" s="79"/>
      <c r="J687" s="88"/>
      <c r="K687" s="50">
        <f t="shared" si="28"/>
      </c>
      <c r="L687" s="78"/>
      <c r="M687" s="78"/>
    </row>
    <row r="688" spans="1:13" ht="14.25" hidden="1">
      <c r="A688" s="36"/>
      <c r="B688" s="68" t="s">
        <v>1141</v>
      </c>
      <c r="C688" s="68" t="s">
        <v>1142</v>
      </c>
      <c r="D688" s="44">
        <v>42747</v>
      </c>
      <c r="E688" s="45" t="s">
        <v>65</v>
      </c>
      <c r="F688" s="66"/>
      <c r="G688" s="47">
        <f t="shared" si="27"/>
        <v>160</v>
      </c>
      <c r="H688" s="88"/>
      <c r="I688" s="79"/>
      <c r="J688" s="88"/>
      <c r="K688" s="50">
        <f t="shared" si="28"/>
      </c>
      <c r="L688" s="78"/>
      <c r="M688" s="78"/>
    </row>
    <row r="689" spans="1:13" ht="14.25" hidden="1">
      <c r="A689" s="36"/>
      <c r="B689" s="68" t="s">
        <v>1143</v>
      </c>
      <c r="C689" s="68" t="s">
        <v>1144</v>
      </c>
      <c r="D689" s="44">
        <v>42740</v>
      </c>
      <c r="E689" s="45" t="s">
        <v>48</v>
      </c>
      <c r="F689" s="66">
        <v>1</v>
      </c>
      <c r="G689" s="47">
        <f t="shared" si="27"/>
        <v>161</v>
      </c>
      <c r="H689" s="88"/>
      <c r="I689" s="79"/>
      <c r="J689" s="88"/>
      <c r="K689" s="50">
        <f t="shared" si="28"/>
      </c>
      <c r="L689" s="78"/>
      <c r="M689" s="78"/>
    </row>
    <row r="690" spans="1:13" ht="14.25" hidden="1">
      <c r="A690" s="36"/>
      <c r="B690" s="68" t="s">
        <v>1145</v>
      </c>
      <c r="C690" s="68" t="s">
        <v>1146</v>
      </c>
      <c r="D690" s="44">
        <v>42740</v>
      </c>
      <c r="E690" s="45" t="s">
        <v>409</v>
      </c>
      <c r="F690" s="66">
        <v>20</v>
      </c>
      <c r="G690" s="47">
        <f t="shared" si="27"/>
        <v>161</v>
      </c>
      <c r="H690" s="78"/>
      <c r="I690" s="79"/>
      <c r="J690" s="78"/>
      <c r="K690" s="50">
        <f t="shared" si="28"/>
      </c>
      <c r="L690" s="88"/>
      <c r="M690" s="88"/>
    </row>
    <row r="691" spans="1:13" ht="14.25" hidden="1">
      <c r="A691" s="36"/>
      <c r="B691" s="68" t="s">
        <v>1147</v>
      </c>
      <c r="C691" s="68" t="s">
        <v>1148</v>
      </c>
      <c r="D691" s="44">
        <v>42740</v>
      </c>
      <c r="E691" s="45" t="s">
        <v>25</v>
      </c>
      <c r="F691" s="65">
        <v>53</v>
      </c>
      <c r="G691" s="47">
        <f t="shared" si="27"/>
        <v>161</v>
      </c>
      <c r="H691" s="88"/>
      <c r="I691" s="79"/>
      <c r="J691" s="88"/>
      <c r="K691" s="50">
        <f t="shared" si="28"/>
      </c>
      <c r="L691" s="86"/>
      <c r="M691" s="86"/>
    </row>
    <row r="692" spans="1:13" ht="14.25" hidden="1">
      <c r="A692" s="36"/>
      <c r="B692" s="68" t="s">
        <v>1149</v>
      </c>
      <c r="C692" s="68" t="s">
        <v>1150</v>
      </c>
      <c r="D692" s="44">
        <v>42733</v>
      </c>
      <c r="E692" s="95" t="s">
        <v>48</v>
      </c>
      <c r="F692" s="77">
        <v>49</v>
      </c>
      <c r="G692" s="47">
        <f t="shared" si="27"/>
        <v>162</v>
      </c>
      <c r="H692" s="78"/>
      <c r="I692" s="94"/>
      <c r="J692" s="78"/>
      <c r="K692" s="50">
        <f t="shared" si="28"/>
      </c>
      <c r="L692" s="78"/>
      <c r="M692" s="78"/>
    </row>
    <row r="693" spans="1:13" ht="14.25" hidden="1">
      <c r="A693" s="36"/>
      <c r="B693" s="68" t="s">
        <v>1151</v>
      </c>
      <c r="C693" s="68" t="s">
        <v>1152</v>
      </c>
      <c r="D693" s="44">
        <v>42733</v>
      </c>
      <c r="E693" s="95" t="s">
        <v>409</v>
      </c>
      <c r="F693" s="77">
        <v>5</v>
      </c>
      <c r="G693" s="47">
        <f t="shared" si="27"/>
        <v>162</v>
      </c>
      <c r="H693" s="78"/>
      <c r="I693" s="94"/>
      <c r="J693" s="78"/>
      <c r="K693" s="50">
        <f t="shared" si="28"/>
      </c>
      <c r="L693" s="78"/>
      <c r="M693" s="78"/>
    </row>
    <row r="694" spans="1:13" ht="14.25" hidden="1">
      <c r="A694" s="36"/>
      <c r="B694" s="68" t="s">
        <v>1153</v>
      </c>
      <c r="C694" s="68" t="s">
        <v>1154</v>
      </c>
      <c r="D694" s="44">
        <v>42733</v>
      </c>
      <c r="E694" s="95" t="s">
        <v>17</v>
      </c>
      <c r="F694" s="96">
        <v>43</v>
      </c>
      <c r="G694" s="47">
        <f t="shared" si="27"/>
        <v>162</v>
      </c>
      <c r="H694" s="78"/>
      <c r="I694" s="94"/>
      <c r="J694" s="78"/>
      <c r="K694" s="50">
        <f t="shared" si="28"/>
      </c>
      <c r="L694" s="78"/>
      <c r="M694" s="94"/>
    </row>
    <row r="695" spans="1:13" ht="14.25" hidden="1">
      <c r="A695" s="36"/>
      <c r="B695" s="81" t="s">
        <v>1155</v>
      </c>
      <c r="C695" s="68" t="s">
        <v>1156</v>
      </c>
      <c r="D695" s="51">
        <v>42726</v>
      </c>
      <c r="E695" s="52" t="s">
        <v>14</v>
      </c>
      <c r="F695" s="96">
        <v>40</v>
      </c>
      <c r="G695" s="47">
        <f t="shared" si="27"/>
        <v>163</v>
      </c>
      <c r="H695" s="78"/>
      <c r="I695" s="94"/>
      <c r="J695" s="78"/>
      <c r="K695" s="50">
        <f t="shared" si="28"/>
      </c>
      <c r="L695" s="78"/>
      <c r="M695" s="78"/>
    </row>
    <row r="696" spans="1:13" ht="14.25" hidden="1">
      <c r="A696" s="36"/>
      <c r="B696" s="81" t="s">
        <v>1157</v>
      </c>
      <c r="C696" s="81" t="s">
        <v>1158</v>
      </c>
      <c r="D696" s="44">
        <v>42726</v>
      </c>
      <c r="E696" s="81" t="s">
        <v>25</v>
      </c>
      <c r="F696" s="96">
        <v>59</v>
      </c>
      <c r="G696" s="47">
        <f t="shared" si="27"/>
        <v>163</v>
      </c>
      <c r="H696" s="78"/>
      <c r="I696" s="78"/>
      <c r="J696" s="78"/>
      <c r="K696" s="50">
        <f t="shared" si="28"/>
      </c>
      <c r="L696" s="78"/>
      <c r="M696" s="78"/>
    </row>
    <row r="697" spans="1:13" ht="14.25" hidden="1">
      <c r="A697" s="36"/>
      <c r="B697" s="68" t="s">
        <v>1159</v>
      </c>
      <c r="C697" s="68" t="s">
        <v>1160</v>
      </c>
      <c r="D697" s="44">
        <v>42719</v>
      </c>
      <c r="E697" s="45" t="s">
        <v>48</v>
      </c>
      <c r="F697" s="66">
        <v>6</v>
      </c>
      <c r="G697" s="47">
        <f t="shared" si="27"/>
        <v>164</v>
      </c>
      <c r="H697" s="78"/>
      <c r="I697" s="79"/>
      <c r="J697" s="78"/>
      <c r="K697" s="50">
        <f t="shared" si="28"/>
      </c>
      <c r="L697" s="88"/>
      <c r="M697" s="88"/>
    </row>
    <row r="698" spans="1:13" ht="14.25" hidden="1">
      <c r="A698" s="36"/>
      <c r="B698" s="81" t="s">
        <v>1161</v>
      </c>
      <c r="C698" s="81" t="s">
        <v>1162</v>
      </c>
      <c r="D698" s="44">
        <v>42719</v>
      </c>
      <c r="E698" s="81" t="s">
        <v>20</v>
      </c>
      <c r="F698" s="77"/>
      <c r="G698" s="47">
        <f t="shared" si="27"/>
        <v>164</v>
      </c>
      <c r="H698" s="78"/>
      <c r="I698" s="78"/>
      <c r="J698" s="78"/>
      <c r="K698" s="50">
        <f t="shared" si="28"/>
      </c>
      <c r="L698" s="88"/>
      <c r="M698" s="88"/>
    </row>
    <row r="699" spans="1:13" ht="14.25" hidden="1">
      <c r="A699" s="36"/>
      <c r="B699" s="97" t="s">
        <v>1163</v>
      </c>
      <c r="C699" s="68" t="s">
        <v>1163</v>
      </c>
      <c r="D699" s="44">
        <v>42719</v>
      </c>
      <c r="E699" s="45" t="s">
        <v>65</v>
      </c>
      <c r="F699" s="77"/>
      <c r="G699" s="47">
        <f t="shared" si="27"/>
        <v>164</v>
      </c>
      <c r="H699" s="78"/>
      <c r="I699" s="88"/>
      <c r="J699" s="78"/>
      <c r="K699" s="50">
        <f t="shared" si="28"/>
      </c>
      <c r="L699" s="78"/>
      <c r="M699" s="79"/>
    </row>
    <row r="700" spans="1:13" ht="14.25" hidden="1">
      <c r="A700" s="36"/>
      <c r="B700" s="81" t="s">
        <v>1164</v>
      </c>
      <c r="C700" s="81" t="s">
        <v>1165</v>
      </c>
      <c r="D700" s="44">
        <v>42719</v>
      </c>
      <c r="E700" s="81" t="s">
        <v>31</v>
      </c>
      <c r="F700" s="77">
        <v>23</v>
      </c>
      <c r="G700" s="47">
        <f t="shared" si="27"/>
        <v>164</v>
      </c>
      <c r="H700" s="78"/>
      <c r="I700" s="94"/>
      <c r="J700" s="78"/>
      <c r="K700" s="50">
        <f t="shared" si="28"/>
      </c>
      <c r="L700" s="78"/>
      <c r="M700" s="78"/>
    </row>
    <row r="701" spans="1:13" ht="14.25" hidden="1">
      <c r="A701" s="36"/>
      <c r="B701" s="81" t="s">
        <v>1166</v>
      </c>
      <c r="C701" s="81" t="s">
        <v>1167</v>
      </c>
      <c r="D701" s="44">
        <v>42712</v>
      </c>
      <c r="E701" s="81" t="s">
        <v>65</v>
      </c>
      <c r="F701" s="77"/>
      <c r="G701" s="47">
        <f t="shared" si="27"/>
        <v>165</v>
      </c>
      <c r="H701" s="78"/>
      <c r="I701" s="78"/>
      <c r="J701" s="78"/>
      <c r="K701" s="50">
        <f t="shared" si="28"/>
      </c>
      <c r="L701" s="78"/>
      <c r="M701" s="78"/>
    </row>
    <row r="702" spans="2:13" ht="14.25" hidden="1">
      <c r="B702" s="52" t="s">
        <v>1168</v>
      </c>
      <c r="C702" s="52" t="s">
        <v>1168</v>
      </c>
      <c r="D702" s="51">
        <v>42705</v>
      </c>
      <c r="E702" s="52" t="s">
        <v>28</v>
      </c>
      <c r="F702" s="77">
        <v>1</v>
      </c>
      <c r="G702" s="47">
        <f t="shared" si="27"/>
        <v>166</v>
      </c>
      <c r="H702" s="78"/>
      <c r="I702" s="94"/>
      <c r="J702" s="78"/>
      <c r="K702" s="50">
        <f t="shared" si="28"/>
      </c>
      <c r="L702" s="52"/>
      <c r="M702" s="52"/>
    </row>
    <row r="703" spans="2:13" ht="14.25" hidden="1">
      <c r="B703" s="81" t="s">
        <v>1169</v>
      </c>
      <c r="C703" s="81" t="s">
        <v>1169</v>
      </c>
      <c r="D703" s="44">
        <v>42705</v>
      </c>
      <c r="E703" s="81" t="s">
        <v>20</v>
      </c>
      <c r="F703" s="77"/>
      <c r="G703" s="47">
        <f t="shared" si="27"/>
        <v>166</v>
      </c>
      <c r="H703" s="78"/>
      <c r="I703" s="78"/>
      <c r="J703" s="78"/>
      <c r="K703" s="50">
        <f t="shared" si="28"/>
      </c>
      <c r="L703" s="78"/>
      <c r="M703" s="78"/>
    </row>
    <row r="704" spans="1:13" ht="14.25" hidden="1">
      <c r="A704" s="36"/>
      <c r="B704" s="81" t="s">
        <v>1170</v>
      </c>
      <c r="C704" s="81" t="s">
        <v>1171</v>
      </c>
      <c r="D704" s="44">
        <v>42705</v>
      </c>
      <c r="E704" s="81" t="s">
        <v>65</v>
      </c>
      <c r="F704" s="77"/>
      <c r="G704" s="47">
        <f t="shared" si="27"/>
        <v>166</v>
      </c>
      <c r="H704" s="78"/>
      <c r="I704" s="78"/>
      <c r="J704" s="78"/>
      <c r="K704" s="50">
        <f t="shared" si="28"/>
      </c>
      <c r="L704" s="78"/>
      <c r="M704" s="78"/>
    </row>
    <row r="705" spans="1:13" ht="14.25" hidden="1">
      <c r="A705" s="36"/>
      <c r="B705" s="81" t="s">
        <v>1172</v>
      </c>
      <c r="C705" s="81" t="s">
        <v>1172</v>
      </c>
      <c r="D705" s="44">
        <v>42705</v>
      </c>
      <c r="E705" s="81" t="s">
        <v>1173</v>
      </c>
      <c r="F705" s="77">
        <v>6</v>
      </c>
      <c r="G705" s="47">
        <f t="shared" si="27"/>
        <v>166</v>
      </c>
      <c r="H705" s="78"/>
      <c r="I705" s="94"/>
      <c r="J705" s="78"/>
      <c r="K705" s="50">
        <f t="shared" si="28"/>
      </c>
      <c r="L705" s="78"/>
      <c r="M705" s="78"/>
    </row>
    <row r="706" spans="1:13" ht="14.25" hidden="1">
      <c r="A706" s="36"/>
      <c r="B706" s="68" t="s">
        <v>1174</v>
      </c>
      <c r="C706" s="68" t="s">
        <v>1175</v>
      </c>
      <c r="D706" s="44">
        <v>42698</v>
      </c>
      <c r="E706" s="45" t="s">
        <v>48</v>
      </c>
      <c r="F706" s="66"/>
      <c r="G706" s="47">
        <f t="shared" si="27"/>
        <v>167</v>
      </c>
      <c r="H706" s="78"/>
      <c r="I706" s="79"/>
      <c r="J706" s="78"/>
      <c r="K706" s="50">
        <f t="shared" si="28"/>
      </c>
      <c r="L706" s="88"/>
      <c r="M706" s="88"/>
    </row>
    <row r="707" spans="1:13" ht="14.25" hidden="1">
      <c r="A707" s="36"/>
      <c r="B707" s="98" t="s">
        <v>1176</v>
      </c>
      <c r="C707" s="68" t="s">
        <v>1177</v>
      </c>
      <c r="D707" s="44">
        <v>42684</v>
      </c>
      <c r="E707" s="45" t="s">
        <v>28</v>
      </c>
      <c r="F707" s="66">
        <v>1</v>
      </c>
      <c r="G707" s="47">
        <f t="shared" si="27"/>
        <v>169</v>
      </c>
      <c r="H707" s="78"/>
      <c r="I707" s="79"/>
      <c r="J707" s="78"/>
      <c r="K707" s="50">
        <f t="shared" si="28"/>
      </c>
      <c r="L707" s="78"/>
      <c r="M707" s="78"/>
    </row>
    <row r="708" spans="1:13" ht="14.25" hidden="1">
      <c r="A708" s="36"/>
      <c r="B708" s="98" t="s">
        <v>1178</v>
      </c>
      <c r="C708" s="68" t="s">
        <v>1179</v>
      </c>
      <c r="D708" s="44">
        <v>42642</v>
      </c>
      <c r="E708" s="45" t="s">
        <v>28</v>
      </c>
      <c r="F708" s="77">
        <v>1</v>
      </c>
      <c r="G708" s="47">
        <f t="shared" si="27"/>
        <v>175</v>
      </c>
      <c r="H708" s="78"/>
      <c r="I708" s="78"/>
      <c r="J708" s="78"/>
      <c r="K708" s="50">
        <f t="shared" si="28"/>
      </c>
      <c r="L708" s="78"/>
      <c r="M708" s="79"/>
    </row>
    <row r="709" spans="1:13" ht="14.25" hidden="1">
      <c r="A709" s="36"/>
      <c r="B709" s="81" t="s">
        <v>1180</v>
      </c>
      <c r="C709" s="81" t="s">
        <v>1181</v>
      </c>
      <c r="D709" s="44">
        <v>42621</v>
      </c>
      <c r="E709" s="81" t="s">
        <v>28</v>
      </c>
      <c r="F709" s="77">
        <v>1</v>
      </c>
      <c r="G709" s="47">
        <f t="shared" si="27"/>
        <v>178</v>
      </c>
      <c r="H709" s="78"/>
      <c r="I709" s="94"/>
      <c r="J709" s="78"/>
      <c r="K709" s="50">
        <f t="shared" si="28"/>
      </c>
      <c r="L709" s="78"/>
      <c r="M709" s="79"/>
    </row>
    <row r="710" spans="1:13" ht="14.25" hidden="1">
      <c r="A710" s="36"/>
      <c r="B710" s="52" t="s">
        <v>1182</v>
      </c>
      <c r="C710" s="52" t="s">
        <v>1183</v>
      </c>
      <c r="D710" s="51">
        <v>42565</v>
      </c>
      <c r="E710" s="52" t="s">
        <v>28</v>
      </c>
      <c r="F710" s="77">
        <v>1</v>
      </c>
      <c r="G710" s="47">
        <f t="shared" si="27"/>
        <v>186</v>
      </c>
      <c r="H710" s="78"/>
      <c r="I710" s="94"/>
      <c r="J710" s="78"/>
      <c r="K710" s="50">
        <f t="shared" si="28"/>
      </c>
      <c r="L710" s="78"/>
      <c r="M710" s="78"/>
    </row>
    <row r="711" spans="1:13" ht="14.25" hidden="1">
      <c r="A711" s="36"/>
      <c r="B711" s="54" t="s">
        <v>1184</v>
      </c>
      <c r="C711" s="54" t="s">
        <v>1185</v>
      </c>
      <c r="D711" s="44">
        <v>42138</v>
      </c>
      <c r="E711" s="45" t="s">
        <v>48</v>
      </c>
      <c r="F711" s="66"/>
      <c r="G711" s="47">
        <f t="shared" si="27"/>
        <v>247</v>
      </c>
      <c r="H711" s="78"/>
      <c r="I711" s="79"/>
      <c r="J711" s="78"/>
      <c r="K711" s="50">
        <f t="shared" si="28"/>
      </c>
      <c r="L711" s="78"/>
      <c r="M711" s="78"/>
    </row>
    <row r="712" spans="1:13" ht="14.25" hidden="1">
      <c r="A712" s="36"/>
      <c r="B712" s="54" t="s">
        <v>1186</v>
      </c>
      <c r="C712" s="54" t="s">
        <v>1187</v>
      </c>
      <c r="D712" s="44">
        <v>41760</v>
      </c>
      <c r="E712" s="45" t="s">
        <v>48</v>
      </c>
      <c r="F712" s="66"/>
      <c r="G712" s="47">
        <f t="shared" si="27"/>
        <v>301</v>
      </c>
      <c r="H712" s="78"/>
      <c r="I712" s="79"/>
      <c r="J712" s="78"/>
      <c r="K712" s="50">
        <f t="shared" si="28"/>
      </c>
      <c r="L712" s="78"/>
      <c r="M712" s="78"/>
    </row>
    <row r="713" spans="1:13" ht="14.25" hidden="1">
      <c r="A713" s="36"/>
      <c r="B713" s="54" t="s">
        <v>1188</v>
      </c>
      <c r="C713" s="54" t="s">
        <v>1188</v>
      </c>
      <c r="D713" s="51">
        <v>43265</v>
      </c>
      <c r="E713" s="52" t="s">
        <v>28</v>
      </c>
      <c r="F713" s="66">
        <v>2</v>
      </c>
      <c r="G713" s="47">
        <f t="shared" si="27"/>
        <v>86</v>
      </c>
      <c r="H713" s="48"/>
      <c r="I713" s="49"/>
      <c r="J713" s="48"/>
      <c r="K713" s="50">
        <f t="shared" si="28"/>
      </c>
      <c r="L713" s="48"/>
      <c r="M713" s="49"/>
    </row>
    <row r="714" spans="1:13" ht="14.25" hidden="1">
      <c r="A714" s="36"/>
      <c r="B714" s="54" t="s">
        <v>1189</v>
      </c>
      <c r="C714" s="54" t="s">
        <v>1190</v>
      </c>
      <c r="D714" s="51">
        <v>43279</v>
      </c>
      <c r="E714" s="52" t="s">
        <v>17</v>
      </c>
      <c r="F714" s="66"/>
      <c r="G714" s="47">
        <f>ROUNDUP(DATEDIF(D714,$B$723,"d")/7,0)</f>
        <v>84</v>
      </c>
      <c r="H714" s="48"/>
      <c r="I714" s="49"/>
      <c r="J714" s="48"/>
      <c r="K714" s="50">
        <f t="shared" si="28"/>
      </c>
      <c r="L714" s="48"/>
      <c r="M714" s="49"/>
    </row>
    <row r="715" spans="1:13" ht="14.25" hidden="1">
      <c r="A715" s="36"/>
      <c r="B715" s="56" t="s">
        <v>439</v>
      </c>
      <c r="C715" s="56"/>
      <c r="D715" s="56"/>
      <c r="E715" s="56"/>
      <c r="F715" s="56"/>
      <c r="G715" s="47"/>
      <c r="H715" s="86"/>
      <c r="I715" s="86"/>
      <c r="J715" s="86"/>
      <c r="K715" s="50">
        <f t="shared" si="28"/>
      </c>
      <c r="L715" s="86"/>
      <c r="M715" s="86"/>
    </row>
    <row r="716" spans="1:13" ht="14.25" hidden="1">
      <c r="A716" s="36"/>
      <c r="B716" s="52" t="s">
        <v>364</v>
      </c>
      <c r="C716" s="52" t="s">
        <v>365</v>
      </c>
      <c r="D716" s="51"/>
      <c r="E716" s="52" t="s">
        <v>65</v>
      </c>
      <c r="F716" s="66"/>
      <c r="G716" s="47"/>
      <c r="H716" s="48"/>
      <c r="I716" s="48"/>
      <c r="J716" s="48"/>
      <c r="K716" s="50">
        <f t="shared" si="28"/>
      </c>
      <c r="L716" s="48"/>
      <c r="M716" s="48"/>
    </row>
    <row r="717" spans="1:13" ht="14.25" hidden="1">
      <c r="A717" s="36"/>
      <c r="B717" s="54" t="s">
        <v>1191</v>
      </c>
      <c r="C717" s="54" t="s">
        <v>1192</v>
      </c>
      <c r="D717" s="75"/>
      <c r="E717" s="45" t="s">
        <v>48</v>
      </c>
      <c r="F717" s="66">
        <v>7</v>
      </c>
      <c r="G717" s="47"/>
      <c r="H717" s="78"/>
      <c r="I717" s="79"/>
      <c r="J717" s="78"/>
      <c r="K717" s="50">
        <f t="shared" si="28"/>
      </c>
      <c r="L717" s="78"/>
      <c r="M717" s="79"/>
    </row>
    <row r="718" spans="1:13" ht="14.25" hidden="1">
      <c r="A718" s="36"/>
      <c r="B718" s="54" t="s">
        <v>1193</v>
      </c>
      <c r="C718" s="54" t="s">
        <v>1194</v>
      </c>
      <c r="D718" s="44"/>
      <c r="E718" s="45" t="s">
        <v>48</v>
      </c>
      <c r="F718" s="66"/>
      <c r="G718" s="47"/>
      <c r="H718" s="78"/>
      <c r="I718" s="79"/>
      <c r="J718" s="78"/>
      <c r="K718" s="50">
        <f t="shared" si="28"/>
      </c>
      <c r="L718" s="78"/>
      <c r="M718" s="78"/>
    </row>
    <row r="719" spans="1:13" ht="14.25">
      <c r="A719" s="36"/>
      <c r="B719" s="54"/>
      <c r="C719" s="54"/>
      <c r="D719" s="44"/>
      <c r="E719" s="45"/>
      <c r="F719" s="66"/>
      <c r="G719" s="47"/>
      <c r="H719" s="78"/>
      <c r="I719" s="79"/>
      <c r="J719" s="78"/>
      <c r="K719" s="50">
        <f t="shared" si="28"/>
      </c>
      <c r="L719" s="78"/>
      <c r="M719" s="78"/>
    </row>
    <row r="720" spans="1:13" ht="15" thickBot="1">
      <c r="A720" s="7"/>
      <c r="B720" s="38" t="s">
        <v>1195</v>
      </c>
      <c r="C720" s="38"/>
      <c r="D720" s="38"/>
      <c r="E720" s="38"/>
      <c r="F720" s="39"/>
      <c r="G720" s="40"/>
      <c r="H720" s="41">
        <f>SUM(H15:H719)</f>
        <v>322575468</v>
      </c>
      <c r="I720" s="41">
        <f>SUM(I15:I719)</f>
        <v>204258</v>
      </c>
      <c r="J720" s="41">
        <v>336279002</v>
      </c>
      <c r="K720" s="42">
        <f t="shared" si="28"/>
        <v>-0.04075048967821071</v>
      </c>
      <c r="L720" s="41">
        <f>SUM(L15:L719)</f>
        <v>5589622997</v>
      </c>
      <c r="M720" s="41">
        <f>SUM(M15:M719)</f>
        <v>3642114</v>
      </c>
    </row>
    <row r="721" ht="14.25">
      <c r="B721" t="s">
        <v>1196</v>
      </c>
    </row>
    <row r="722" spans="2:10" ht="14.25">
      <c r="B722" t="s">
        <v>1197</v>
      </c>
      <c r="F722" s="139"/>
      <c r="G722" s="8"/>
      <c r="H722" s="185" t="s">
        <v>1198</v>
      </c>
      <c r="I722" s="185"/>
      <c r="J722" s="185"/>
    </row>
    <row r="723" spans="2:10" ht="14.25">
      <c r="B723" s="9">
        <v>43864</v>
      </c>
      <c r="F723" s="10"/>
      <c r="G723" s="8"/>
      <c r="H723" s="185" t="s">
        <v>1199</v>
      </c>
      <c r="I723" s="185"/>
      <c r="J723" s="185"/>
    </row>
    <row r="724" spans="2:10" ht="14.25">
      <c r="B724" s="9"/>
      <c r="F724" s="11"/>
      <c r="G724" s="8"/>
      <c r="H724" s="185" t="s">
        <v>1200</v>
      </c>
      <c r="I724" s="185"/>
      <c r="J724" s="185"/>
    </row>
    <row r="725" spans="6:10" ht="14.25">
      <c r="F725" s="132"/>
      <c r="G725" s="8"/>
      <c r="H725" s="185" t="s">
        <v>1465</v>
      </c>
      <c r="I725" s="185"/>
      <c r="J725" s="185"/>
    </row>
    <row r="728" spans="3:5" ht="14.25" outlineLevel="1">
      <c r="C728" t="s">
        <v>14</v>
      </c>
      <c r="D728" s="5">
        <f>SUMIF($E$4:$E$719,"=InterCom",$H$4:$H$719)</f>
        <v>100109976</v>
      </c>
      <c r="E728" s="12">
        <f>D728/$D$753</f>
        <v>0.31034590640352105</v>
      </c>
    </row>
    <row r="729" spans="3:5" ht="14.25" outlineLevel="1">
      <c r="C729" t="s">
        <v>17</v>
      </c>
      <c r="D729" s="5">
        <f>SUMIF($E$4:$E$719,"=Freeman",$H$4:$H$719)</f>
        <v>97058834</v>
      </c>
      <c r="E729" s="12">
        <f>D729/$D$753</f>
        <v>0.30088721439908134</v>
      </c>
    </row>
    <row r="730" spans="3:5" ht="14.25" outlineLevel="1">
      <c r="C730" t="s">
        <v>25</v>
      </c>
      <c r="D730" s="5">
        <f>SUMIF($E$4:$E$719,"=UIP",$H$4:$I$719)</f>
        <v>65286760</v>
      </c>
      <c r="E730" s="12">
        <f>D730/$D$753</f>
        <v>0.20239220423296417</v>
      </c>
    </row>
    <row r="731" spans="3:5" ht="14.25" outlineLevel="1">
      <c r="C731" t="s">
        <v>20</v>
      </c>
      <c r="D731" s="5">
        <f>SUMIF($E$4:$E$719,"=Forum",$H$4:$H$719)</f>
        <v>33709909</v>
      </c>
      <c r="E731" s="12">
        <f>D731/$D$753</f>
        <v>0.10450239507983912</v>
      </c>
    </row>
    <row r="732" spans="3:5" ht="14.25" outlineLevel="1">
      <c r="C732" t="s">
        <v>28</v>
      </c>
      <c r="D732" s="5">
        <f>SUMIF($E$4:$E$719,"=Big Bang Media",$H$4:$H$719)</f>
        <v>22517350</v>
      </c>
      <c r="E732" s="12">
        <f>D732/$D$753</f>
        <v>0.06980490531288634</v>
      </c>
    </row>
    <row r="733" spans="3:5" ht="14.25" outlineLevel="1">
      <c r="C733" t="s">
        <v>31</v>
      </c>
      <c r="D733" s="5">
        <f>SUMIF($E$4:$E$719,"=Vertigo",$H$4:$H$719)</f>
        <v>1694830</v>
      </c>
      <c r="E733" s="12">
        <f>D733/$D$753</f>
        <v>0.0052540573234167946</v>
      </c>
    </row>
    <row r="734" spans="3:5" ht="14.25" outlineLevel="1">
      <c r="C734" t="s">
        <v>65</v>
      </c>
      <c r="D734" s="5">
        <f>SUMIF($E$4:$E$719,"=MoziNet",$H$4:$H$719)</f>
        <v>1623449</v>
      </c>
      <c r="E734" s="12">
        <f>D734/$D$753</f>
        <v>0.005032772671975167</v>
      </c>
    </row>
    <row r="735" spans="3:5" ht="14.25" outlineLevel="1">
      <c r="C735" t="s">
        <v>48</v>
      </c>
      <c r="D735" s="5">
        <f>SUMIF($E$4:$E$719,"=ADS",$H$4:$H$719)</f>
        <v>574360</v>
      </c>
      <c r="E735" s="12">
        <f>D735/$D$753</f>
        <v>0.0017805445763160142</v>
      </c>
    </row>
    <row r="736" spans="3:5" ht="14.25" outlineLevel="1">
      <c r="C736" t="s">
        <v>129</v>
      </c>
      <c r="D736" s="5">
        <f>SUMIF($E$4:$E$719,"=Cirko Film",$H$4:$H$719)</f>
        <v>0</v>
      </c>
      <c r="E736" s="12">
        <f>D736/$D$753</f>
        <v>0</v>
      </c>
    </row>
    <row r="737" spans="3:5" ht="14.25" outlineLevel="1">
      <c r="C737" t="s">
        <v>261</v>
      </c>
      <c r="D737" s="5">
        <f>SUMIF($E$4:$E$719,"=Romis",$H$4:$H$719)</f>
        <v>0</v>
      </c>
      <c r="E737" s="12">
        <f>D737/$D$753</f>
        <v>0</v>
      </c>
    </row>
    <row r="738" spans="3:5" ht="14.25" outlineLevel="1">
      <c r="C738" t="s">
        <v>1201</v>
      </c>
      <c r="D738" s="5">
        <f>SUMIF($E$4:$E$719,"=Cinetel",$H$4:$H$719)</f>
        <v>0</v>
      </c>
      <c r="E738" s="12">
        <f>D738/$D$753</f>
        <v>0</v>
      </c>
    </row>
    <row r="739" spans="3:5" ht="14.25" outlineLevel="1">
      <c r="C739" t="s">
        <v>39</v>
      </c>
      <c r="D739" s="5">
        <f>SUMIF($E$4:$E$719,"=Kedd",$H$4:$H$719)</f>
        <v>0</v>
      </c>
      <c r="E739" s="12">
        <f>D739/$D$753</f>
        <v>0</v>
      </c>
    </row>
    <row r="740" spans="3:5" ht="14.25" outlineLevel="1">
      <c r="C740" t="s">
        <v>119</v>
      </c>
      <c r="D740" s="5">
        <f>SUMIF($E$4:$E$719,"=Pannonia",$H$4:$H$719)</f>
        <v>0</v>
      </c>
      <c r="E740" s="12">
        <f>D740/$D$753</f>
        <v>0</v>
      </c>
    </row>
    <row r="741" spans="3:5" ht="14.25" outlineLevel="1">
      <c r="C741" t="s">
        <v>102</v>
      </c>
      <c r="D741" s="5">
        <f>SUMIF($E$4:$E$719,"=Hungaricom",$H$4:$H$719)</f>
        <v>0</v>
      </c>
      <c r="E741" s="12">
        <f aca="true" t="shared" si="29" ref="E740:E751">D741/$D$753</f>
        <v>0</v>
      </c>
    </row>
    <row r="742" spans="3:5" ht="14.25" outlineLevel="1">
      <c r="C742" t="s">
        <v>41</v>
      </c>
      <c r="D742" s="5">
        <f>SUMIF($E$4:$E$719,"Budapest Film",$H$4:$H$719)</f>
        <v>0</v>
      </c>
      <c r="E742" s="12">
        <f t="shared" si="29"/>
        <v>0</v>
      </c>
    </row>
    <row r="743" spans="3:5" ht="14.25" outlineLevel="1">
      <c r="C743" t="s">
        <v>451</v>
      </c>
      <c r="D743" s="5">
        <f>SUMIF($E$4:$E$719,"=MegaFilm",$H$4:$H$719)</f>
        <v>0</v>
      </c>
      <c r="E743" s="12">
        <f t="shared" si="29"/>
        <v>0</v>
      </c>
    </row>
    <row r="744" spans="3:5" ht="14.25" outlineLevel="1">
      <c r="C744" s="13" t="s">
        <v>409</v>
      </c>
      <c r="D744" s="5">
        <f>SUMIF($E$4:$E$719,"=Cinenuovo",$H$4:$H$719)</f>
        <v>0</v>
      </c>
      <c r="E744" s="12">
        <f t="shared" si="29"/>
        <v>0</v>
      </c>
    </row>
    <row r="745" spans="3:5" ht="14.25" outlineLevel="1">
      <c r="C745" t="s">
        <v>126</v>
      </c>
      <c r="D745" s="5">
        <f>SUMIF($E$4:$E$719,"=Magyarhangya",$H$4:$H$719)</f>
        <v>0</v>
      </c>
      <c r="E745" s="12">
        <f t="shared" si="29"/>
        <v>0</v>
      </c>
    </row>
    <row r="746" spans="3:5" ht="14.25" outlineLevel="1">
      <c r="C746" t="s">
        <v>651</v>
      </c>
      <c r="D746" s="5">
        <f>SUMIF($E$4:$E$719,"=Cinefilco",$H$4:$H$719)</f>
        <v>0</v>
      </c>
      <c r="E746" s="12">
        <f t="shared" si="29"/>
        <v>0</v>
      </c>
    </row>
    <row r="747" spans="3:5" ht="14.25" outlineLevel="1">
      <c r="C747" t="s">
        <v>185</v>
      </c>
      <c r="D747" s="5">
        <f>SUMIF($E$4:$E$719,"=ELF Pictures",$H$4:$H$719)</f>
        <v>0</v>
      </c>
      <c r="E747" s="12">
        <f t="shared" si="29"/>
        <v>0</v>
      </c>
    </row>
    <row r="748" spans="3:5" ht="14.25" outlineLevel="1">
      <c r="C748" t="s">
        <v>893</v>
      </c>
      <c r="D748" s="5">
        <f>SUMIF($E$4:$E$719,"FilmNet",$H$4:$H$719)</f>
        <v>0</v>
      </c>
      <c r="E748" s="12">
        <f t="shared" si="29"/>
        <v>0</v>
      </c>
    </row>
    <row r="749" spans="3:5" ht="14.25" outlineLevel="1">
      <c r="C749" t="s">
        <v>867</v>
      </c>
      <c r="D749" s="5">
        <f>SUMIF($E$4:$E$719,"A Company",$H$4:$H$719)</f>
        <v>0</v>
      </c>
      <c r="E749" s="12">
        <f t="shared" si="29"/>
        <v>0</v>
      </c>
    </row>
    <row r="750" spans="3:5" ht="14.25" outlineLevel="1">
      <c r="C750" t="s">
        <v>1479</v>
      </c>
      <c r="D750" s="5">
        <f>SUMIF($E$4:$E$719,"NetFlix",$H$4:$H$719)</f>
        <v>0</v>
      </c>
      <c r="E750" s="12">
        <f t="shared" si="29"/>
        <v>0</v>
      </c>
    </row>
    <row r="751" spans="3:5" ht="14.25" outlineLevel="1">
      <c r="C751" t="s">
        <v>887</v>
      </c>
      <c r="D751" s="5">
        <f>SUMIF($E$4:$E$719,"Sky Film",$H$4:$H$719)</f>
        <v>0</v>
      </c>
      <c r="E751" s="12">
        <f t="shared" si="29"/>
        <v>0</v>
      </c>
    </row>
    <row r="752" ht="14.25" outlineLevel="1"/>
    <row r="753" spans="4:5" ht="14.25" outlineLevel="1">
      <c r="D753">
        <f>SUM(D728:D752)</f>
        <v>322575468</v>
      </c>
      <c r="E753" s="12">
        <f>D753/$D$753</f>
        <v>1</v>
      </c>
    </row>
    <row r="754" ht="18">
      <c r="B754" s="14" t="s">
        <v>1202</v>
      </c>
    </row>
  </sheetData>
  <sheetProtection selectLockedCells="1" selectUnlockedCells="1"/>
  <mergeCells count="15">
    <mergeCell ref="E2:E3"/>
    <mergeCell ref="F2:F3"/>
    <mergeCell ref="G2:G3"/>
    <mergeCell ref="H2:I2"/>
    <mergeCell ref="J2:K2"/>
    <mergeCell ref="L2:M2"/>
    <mergeCell ref="H722:J722"/>
    <mergeCell ref="H725:J725"/>
    <mergeCell ref="H723:J723"/>
    <mergeCell ref="H724:J724"/>
    <mergeCell ref="B1:I1"/>
    <mergeCell ref="J1:M1"/>
    <mergeCell ref="B2:B3"/>
    <mergeCell ref="C2:C3"/>
    <mergeCell ref="D2:D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3"/>
  <sheetViews>
    <sheetView zoomScale="85" zoomScaleNormal="85" zoomScalePageLayoutView="0" workbookViewId="0" topLeftCell="A1">
      <selection activeCell="A1" sqref="A1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1.421875" style="0" customWidth="1"/>
    <col min="9" max="9" width="9.421875" style="0" customWidth="1"/>
    <col min="10" max="10" width="3.421875" style="0" customWidth="1"/>
    <col min="11" max="11" width="10.421875" style="15" hidden="1" customWidth="1" outlineLevel="1"/>
    <col min="12" max="12" width="11.421875" style="15" hidden="1" customWidth="1" outlineLevel="1"/>
    <col min="13" max="13" width="13.421875" style="16" hidden="1" customWidth="1" outlineLevel="1"/>
    <col min="14" max="14" width="6.7109375" style="17" hidden="1" customWidth="1" outlineLevel="1"/>
    <col min="15" max="15" width="12.28125" style="0" hidden="1" customWidth="1" outlineLevel="1"/>
    <col min="16" max="16" width="10.421875" style="0" customWidth="1" collapsed="1"/>
  </cols>
  <sheetData>
    <row r="1" spans="1:15" ht="48" customHeight="1">
      <c r="A1" s="18"/>
      <c r="B1" s="193" t="s">
        <v>1203</v>
      </c>
      <c r="C1" s="193"/>
      <c r="D1" s="193"/>
      <c r="E1" s="193"/>
      <c r="F1" s="193"/>
      <c r="G1" s="193"/>
      <c r="H1" s="193"/>
      <c r="I1" s="193"/>
      <c r="J1" s="19"/>
      <c r="K1" s="20" t="s">
        <v>1204</v>
      </c>
      <c r="L1" s="21" t="s">
        <v>1205</v>
      </c>
      <c r="M1" s="21" t="s">
        <v>1206</v>
      </c>
      <c r="N1" s="22"/>
      <c r="O1" s="18"/>
    </row>
    <row r="2" spans="1:15" ht="30" customHeight="1">
      <c r="A2" s="2"/>
      <c r="B2" s="194" t="s">
        <v>1</v>
      </c>
      <c r="C2" s="194" t="s">
        <v>2</v>
      </c>
      <c r="D2" s="196" t="s">
        <v>3</v>
      </c>
      <c r="E2" s="196" t="s">
        <v>4</v>
      </c>
      <c r="F2" s="198" t="s">
        <v>5</v>
      </c>
      <c r="G2" s="198" t="s">
        <v>6</v>
      </c>
      <c r="H2" s="200" t="s">
        <v>7</v>
      </c>
      <c r="I2" s="200"/>
      <c r="K2" s="23"/>
      <c r="L2" s="23"/>
      <c r="M2" s="24"/>
      <c r="N2" s="191" t="s">
        <v>1207</v>
      </c>
      <c r="O2" s="191" t="s">
        <v>1208</v>
      </c>
    </row>
    <row r="3" spans="1:15" ht="30" customHeight="1">
      <c r="A3" s="3"/>
      <c r="B3" s="195"/>
      <c r="C3" s="195"/>
      <c r="D3" s="197"/>
      <c r="E3" s="197"/>
      <c r="F3" s="199"/>
      <c r="G3" s="199"/>
      <c r="H3" s="143" t="s">
        <v>1209</v>
      </c>
      <c r="I3" s="143" t="s">
        <v>11</v>
      </c>
      <c r="K3" s="144" t="s">
        <v>1210</v>
      </c>
      <c r="L3" s="144" t="s">
        <v>1210</v>
      </c>
      <c r="M3" s="144" t="s">
        <v>1210</v>
      </c>
      <c r="N3" s="192"/>
      <c r="O3" s="192"/>
    </row>
    <row r="4" spans="1:17" ht="17.25" customHeight="1">
      <c r="A4" s="25">
        <v>1</v>
      </c>
      <c r="B4" s="111" t="s">
        <v>91</v>
      </c>
      <c r="C4" s="111" t="s">
        <v>92</v>
      </c>
      <c r="D4" s="109">
        <v>43580</v>
      </c>
      <c r="E4" s="111" t="s">
        <v>20</v>
      </c>
      <c r="F4" s="112">
        <v>85</v>
      </c>
      <c r="G4" s="122">
        <v>1</v>
      </c>
      <c r="H4" s="113">
        <v>540481595</v>
      </c>
      <c r="I4" s="113">
        <v>343240</v>
      </c>
      <c r="J4" s="131"/>
      <c r="K4" s="145">
        <v>356000000</v>
      </c>
      <c r="L4" s="145">
        <v>357115007</v>
      </c>
      <c r="M4" s="146">
        <v>2781212415</v>
      </c>
      <c r="N4" s="147">
        <f>IF(OR(K4="",M4="",K4=0,M4=0),"",M4/K4)</f>
        <v>7.812394424157303</v>
      </c>
      <c r="O4" s="148">
        <f>IF(OR($K4="",$M4="",$K4=0,$M4=0),"",$M4-$K4)</f>
        <v>2425212415</v>
      </c>
      <c r="P4" s="131"/>
      <c r="Q4" s="86"/>
    </row>
    <row r="5" spans="1:17" ht="17.25" customHeight="1">
      <c r="A5" s="25">
        <v>2</v>
      </c>
      <c r="B5" s="141" t="s">
        <v>1518</v>
      </c>
      <c r="C5" s="141" t="s">
        <v>1517</v>
      </c>
      <c r="D5" s="127">
        <v>43818</v>
      </c>
      <c r="E5" s="63" t="s">
        <v>20</v>
      </c>
      <c r="F5" s="128">
        <v>88</v>
      </c>
      <c r="G5" s="129">
        <v>1</v>
      </c>
      <c r="H5" s="119">
        <v>426018039</v>
      </c>
      <c r="I5" s="119">
        <v>265523</v>
      </c>
      <c r="J5" s="131"/>
      <c r="K5" s="145"/>
      <c r="L5" s="145"/>
      <c r="M5" s="146"/>
      <c r="N5" s="153"/>
      <c r="O5" s="131"/>
      <c r="P5" s="131"/>
      <c r="Q5" s="86"/>
    </row>
    <row r="6" spans="1:17" ht="17.25" customHeight="1">
      <c r="A6" s="25">
        <v>3</v>
      </c>
      <c r="B6" s="70" t="s">
        <v>793</v>
      </c>
      <c r="C6" s="70" t="s">
        <v>794</v>
      </c>
      <c r="D6" s="149">
        <v>43083</v>
      </c>
      <c r="E6" s="110" t="s">
        <v>20</v>
      </c>
      <c r="F6" s="112"/>
      <c r="G6" s="122">
        <v>1</v>
      </c>
      <c r="H6" s="123">
        <v>421994147</v>
      </c>
      <c r="I6" s="115">
        <v>279513</v>
      </c>
      <c r="J6" s="131"/>
      <c r="K6" s="145">
        <v>317000000</v>
      </c>
      <c r="L6" s="145">
        <v>220009584</v>
      </c>
      <c r="M6" s="146">
        <v>1332539889</v>
      </c>
      <c r="N6" s="147">
        <f>IF(OR(K6="",M6="",K6=0,M6=0),"",M6/K6)</f>
        <v>4.2035958643533125</v>
      </c>
      <c r="O6" s="148">
        <f>IF(OR($K6="",$M6="",$K6=0,$M6=0),"",$M6-$K6)</f>
        <v>1015539889</v>
      </c>
      <c r="P6" s="131"/>
      <c r="Q6" s="86"/>
    </row>
    <row r="7" spans="1:17" ht="17.25" customHeight="1">
      <c r="A7" s="25">
        <v>4</v>
      </c>
      <c r="B7" s="70" t="s">
        <v>643</v>
      </c>
      <c r="C7" s="70" t="s">
        <v>644</v>
      </c>
      <c r="D7" s="109">
        <v>43216</v>
      </c>
      <c r="E7" s="110" t="s">
        <v>20</v>
      </c>
      <c r="F7" s="112"/>
      <c r="G7" s="122">
        <v>1</v>
      </c>
      <c r="H7" s="113">
        <v>316795665</v>
      </c>
      <c r="I7" s="116">
        <v>204408</v>
      </c>
      <c r="J7" s="131"/>
      <c r="K7" s="145">
        <v>321000000</v>
      </c>
      <c r="L7" s="145">
        <v>257698183</v>
      </c>
      <c r="M7" s="146">
        <v>2046900111</v>
      </c>
      <c r="N7" s="147">
        <f>IF(OR(K7="",M7="",K7=0,M7=0),"",M7/K7)</f>
        <v>6.376635859813084</v>
      </c>
      <c r="O7" s="148">
        <f>IF(OR($K7="",$M7="",$K7=0,$M7=0),"",$M7-$K7)</f>
        <v>1725900111</v>
      </c>
      <c r="P7" s="131"/>
      <c r="Q7" s="86"/>
    </row>
    <row r="8" spans="1:17" ht="17.25" customHeight="1">
      <c r="A8" s="25">
        <v>5</v>
      </c>
      <c r="B8" s="111" t="s">
        <v>834</v>
      </c>
      <c r="C8" s="111" t="s">
        <v>835</v>
      </c>
      <c r="D8" s="149">
        <v>43041</v>
      </c>
      <c r="E8" s="150" t="s">
        <v>20</v>
      </c>
      <c r="F8" s="111"/>
      <c r="G8" s="122">
        <v>1</v>
      </c>
      <c r="H8" s="123">
        <v>260498993</v>
      </c>
      <c r="I8" s="115">
        <v>174521</v>
      </c>
      <c r="J8" s="131"/>
      <c r="K8" s="145">
        <v>180000000</v>
      </c>
      <c r="L8" s="145">
        <v>122744989</v>
      </c>
      <c r="M8" s="146">
        <v>853977126</v>
      </c>
      <c r="N8" s="147">
        <f>IF(OR(K8="",M8="",K8=0,M8=0),"",M8/K8)</f>
        <v>4.7443173666666665</v>
      </c>
      <c r="O8" s="148">
        <f>IF(OR($K8="",$M8="",$K8=0,$M8=0),"",$M8-$K8)</f>
        <v>673977126</v>
      </c>
      <c r="P8" s="131"/>
      <c r="Q8" s="86"/>
    </row>
    <row r="9" spans="1:17" ht="17.25" customHeight="1">
      <c r="A9" s="25">
        <v>6</v>
      </c>
      <c r="B9" s="111" t="s">
        <v>1161</v>
      </c>
      <c r="C9" s="111" t="s">
        <v>1162</v>
      </c>
      <c r="D9" s="109">
        <v>42719</v>
      </c>
      <c r="E9" s="111" t="s">
        <v>20</v>
      </c>
      <c r="F9" s="121"/>
      <c r="G9" s="122">
        <v>1</v>
      </c>
      <c r="H9" s="123">
        <v>244828960</v>
      </c>
      <c r="I9" s="123">
        <v>167573</v>
      </c>
      <c r="J9" s="131"/>
      <c r="K9" s="145">
        <v>200000000</v>
      </c>
      <c r="L9" s="145">
        <v>155081681</v>
      </c>
      <c r="M9" s="146">
        <v>1056057273</v>
      </c>
      <c r="N9" s="147">
        <f>IF(OR(K9="",M9="",K9=0,M9=0),"",M9/K9)</f>
        <v>5.280286365</v>
      </c>
      <c r="O9" s="148">
        <f>IF(OR($K9="",$M9="",$K9=0,$M9=0),"",$M9-$K9)</f>
        <v>856057273</v>
      </c>
      <c r="P9" s="131"/>
      <c r="Q9" s="86"/>
    </row>
    <row r="10" spans="1:17" ht="17.25" customHeight="1">
      <c r="A10" s="25">
        <v>7</v>
      </c>
      <c r="B10" s="111" t="s">
        <v>258</v>
      </c>
      <c r="C10" s="111" t="s">
        <v>259</v>
      </c>
      <c r="D10" s="109">
        <v>43531</v>
      </c>
      <c r="E10" s="111" t="s">
        <v>20</v>
      </c>
      <c r="F10" s="112">
        <v>87</v>
      </c>
      <c r="G10" s="122">
        <v>1</v>
      </c>
      <c r="H10" s="113">
        <v>237974556</v>
      </c>
      <c r="I10" s="113">
        <v>150750</v>
      </c>
      <c r="J10" s="131"/>
      <c r="K10" s="145"/>
      <c r="L10" s="145">
        <v>153433423</v>
      </c>
      <c r="M10" s="146">
        <v>1128274794</v>
      </c>
      <c r="N10" s="147">
        <f>IF(OR(K10="",M10="",K10=0,M10=0),"",M10/K10)</f>
      </c>
      <c r="O10" s="148">
        <f>IF(OR($K10="",$M10="",$K10=0,$M10=0),"",$M10-$K10)</f>
      </c>
      <c r="P10" s="131"/>
      <c r="Q10" s="86"/>
    </row>
    <row r="11" spans="1:17" ht="17.25" customHeight="1">
      <c r="A11" s="25">
        <v>8</v>
      </c>
      <c r="B11" s="63" t="s">
        <v>1476</v>
      </c>
      <c r="C11" s="63" t="s">
        <v>1477</v>
      </c>
      <c r="D11" s="127">
        <v>43790</v>
      </c>
      <c r="E11" s="63" t="s">
        <v>20</v>
      </c>
      <c r="F11" s="128">
        <v>80</v>
      </c>
      <c r="G11" s="129">
        <v>1</v>
      </c>
      <c r="H11" s="119">
        <v>235619629</v>
      </c>
      <c r="I11" s="119">
        <v>165216</v>
      </c>
      <c r="J11" s="86"/>
      <c r="K11" s="151"/>
      <c r="L11" s="151"/>
      <c r="M11" s="146"/>
      <c r="N11" s="152"/>
      <c r="O11" s="86"/>
      <c r="P11" s="86"/>
      <c r="Q11" s="86"/>
    </row>
    <row r="12" spans="1:17" ht="17.25" customHeight="1">
      <c r="A12" s="25">
        <v>9</v>
      </c>
      <c r="B12" s="111" t="s">
        <v>614</v>
      </c>
      <c r="C12" s="111" t="s">
        <v>614</v>
      </c>
      <c r="D12" s="109">
        <v>43237</v>
      </c>
      <c r="E12" s="111" t="s">
        <v>20</v>
      </c>
      <c r="F12" s="112"/>
      <c r="G12" s="122">
        <v>1</v>
      </c>
      <c r="H12" s="113">
        <v>228793696</v>
      </c>
      <c r="I12" s="116">
        <v>156131</v>
      </c>
      <c r="J12" s="131"/>
      <c r="K12" s="145">
        <v>110000000</v>
      </c>
      <c r="L12" s="145">
        <v>125507153</v>
      </c>
      <c r="M12" s="146">
        <v>734245921</v>
      </c>
      <c r="N12" s="147">
        <f>IF(OR(K12="",M12="",K12=0,M12=0),"",M12/K12)</f>
        <v>6.674962918181818</v>
      </c>
      <c r="O12" s="148">
        <f>IF(OR($K12="",$M12="",$K12=0,$M12=0),"",$M12-$K12)</f>
        <v>624245921</v>
      </c>
      <c r="P12" s="131"/>
      <c r="Q12" s="86"/>
    </row>
    <row r="13" spans="1:17" ht="17.25" customHeight="1">
      <c r="A13" s="25">
        <v>10</v>
      </c>
      <c r="B13" s="111" t="s">
        <v>602</v>
      </c>
      <c r="C13" s="111" t="s">
        <v>603</v>
      </c>
      <c r="D13" s="109">
        <v>43258</v>
      </c>
      <c r="E13" s="111" t="s">
        <v>25</v>
      </c>
      <c r="F13" s="112">
        <v>66</v>
      </c>
      <c r="G13" s="122">
        <v>1</v>
      </c>
      <c r="H13" s="113">
        <v>187606868</v>
      </c>
      <c r="I13" s="113">
        <v>118953</v>
      </c>
      <c r="J13" s="131"/>
      <c r="K13" s="145">
        <v>170000000</v>
      </c>
      <c r="L13" s="145">
        <v>148024610</v>
      </c>
      <c r="M13" s="146">
        <v>1304902710</v>
      </c>
      <c r="N13" s="147">
        <f>IF(OR(K13="",M13="",K13=0,M13=0),"",M13/K13)</f>
        <v>7.675898294117647</v>
      </c>
      <c r="O13" s="148">
        <f>IF(OR($K13="",$M13="",$K13=0,$M13=0),"",$M13-$K13)</f>
        <v>1134902710</v>
      </c>
      <c r="P13" s="131"/>
      <c r="Q13" s="86"/>
    </row>
    <row r="14" spans="2:17" ht="17.25" customHeight="1">
      <c r="B14" s="70" t="s">
        <v>968</v>
      </c>
      <c r="C14" s="70" t="s">
        <v>969</v>
      </c>
      <c r="D14" s="109">
        <v>42915</v>
      </c>
      <c r="E14" s="110" t="s">
        <v>25</v>
      </c>
      <c r="F14" s="112">
        <v>69</v>
      </c>
      <c r="G14" s="122">
        <v>1</v>
      </c>
      <c r="H14" s="123">
        <v>186876351</v>
      </c>
      <c r="I14" s="115">
        <v>138859</v>
      </c>
      <c r="J14" s="131"/>
      <c r="K14" s="145">
        <v>80000000</v>
      </c>
      <c r="L14" s="145">
        <v>72434025</v>
      </c>
      <c r="M14" s="146">
        <v>1034799409</v>
      </c>
      <c r="N14" s="147">
        <f>IF(OR(K14="",M14="",K14=0,M14=0),"",M14/K14)</f>
        <v>12.9349926125</v>
      </c>
      <c r="O14" s="148">
        <f>IF(OR($K14="",$M14="",$K14=0,$M14=0),"",$M14-$K14)</f>
        <v>954799409</v>
      </c>
      <c r="P14" s="131"/>
      <c r="Q14" s="86"/>
    </row>
    <row r="15" spans="2:17" ht="17.25" customHeight="1">
      <c r="B15" s="70" t="s">
        <v>1043</v>
      </c>
      <c r="C15" s="70" t="s">
        <v>1044</v>
      </c>
      <c r="D15" s="109">
        <v>42838</v>
      </c>
      <c r="E15" s="110" t="s">
        <v>25</v>
      </c>
      <c r="F15" s="112">
        <v>59</v>
      </c>
      <c r="G15" s="122">
        <v>1</v>
      </c>
      <c r="H15" s="123">
        <v>185909954</v>
      </c>
      <c r="I15" s="115">
        <v>130341</v>
      </c>
      <c r="J15" s="131"/>
      <c r="K15" s="145">
        <v>250000000</v>
      </c>
      <c r="L15" s="145">
        <v>98786705</v>
      </c>
      <c r="M15" s="146">
        <v>1238764765</v>
      </c>
      <c r="N15" s="147">
        <f>IF(OR(K15="",M15="",K15=0,M15=0),"",M15/K15)</f>
        <v>4.95505906</v>
      </c>
      <c r="O15" s="148">
        <f>IF(OR($K15="",$M15="",$K15=0,$M15=0),"",$M15-$K15)</f>
        <v>988764765</v>
      </c>
      <c r="P15" s="131"/>
      <c r="Q15" s="86"/>
    </row>
    <row r="16" spans="2:17" ht="17.25" customHeight="1">
      <c r="B16" s="111" t="s">
        <v>279</v>
      </c>
      <c r="C16" s="111" t="s">
        <v>280</v>
      </c>
      <c r="D16" s="109">
        <v>43517</v>
      </c>
      <c r="E16" s="111" t="s">
        <v>25</v>
      </c>
      <c r="F16" s="112">
        <v>63</v>
      </c>
      <c r="G16" s="122">
        <v>1</v>
      </c>
      <c r="H16" s="113">
        <v>179972138</v>
      </c>
      <c r="I16" s="113">
        <v>124495</v>
      </c>
      <c r="J16" s="131"/>
      <c r="K16" s="145">
        <v>129000000</v>
      </c>
      <c r="L16" s="145">
        <v>55022245</v>
      </c>
      <c r="M16" s="146">
        <v>512407095</v>
      </c>
      <c r="N16" s="147">
        <f>IF(OR(K16="",M16="",K16=0,M16=0),"",M16/K16)</f>
        <v>3.972148023255814</v>
      </c>
      <c r="O16" s="148">
        <f>IF(OR($K16="",$M16="",$K16=0,$M16=0),"",$M16-$K16)</f>
        <v>383407095</v>
      </c>
      <c r="P16" s="131"/>
      <c r="Q16" s="86"/>
    </row>
    <row r="17" spans="2:17" ht="17.25" customHeight="1">
      <c r="B17" s="70" t="s">
        <v>411</v>
      </c>
      <c r="C17" s="70" t="s">
        <v>412</v>
      </c>
      <c r="D17" s="109">
        <v>43419</v>
      </c>
      <c r="E17" s="111" t="s">
        <v>14</v>
      </c>
      <c r="F17" s="112"/>
      <c r="G17" s="122">
        <v>1</v>
      </c>
      <c r="H17" s="113">
        <v>169232983</v>
      </c>
      <c r="I17" s="116">
        <v>106941</v>
      </c>
      <c r="J17" s="131"/>
      <c r="K17" s="145">
        <v>200000000</v>
      </c>
      <c r="L17" s="145">
        <v>62163104</v>
      </c>
      <c r="M17" s="146"/>
      <c r="N17" s="147">
        <f>IF(OR(K17="",M17="",K17=0,M17=0),"",M17/K17)</f>
      </c>
      <c r="O17" s="148">
        <f>IF(OR($K17="",$M17="",$K17=0,$M17=0),"",$M17-$K17)</f>
      </c>
      <c r="P17" s="131"/>
      <c r="Q17" s="86"/>
    </row>
    <row r="18" spans="2:17" ht="17.25" customHeight="1">
      <c r="B18" s="137" t="s">
        <v>559</v>
      </c>
      <c r="C18" s="70" t="s">
        <v>560</v>
      </c>
      <c r="D18" s="109">
        <v>43300</v>
      </c>
      <c r="E18" s="110" t="s">
        <v>25</v>
      </c>
      <c r="F18" s="112">
        <v>70</v>
      </c>
      <c r="G18" s="122">
        <v>1</v>
      </c>
      <c r="H18" s="113">
        <v>168253494</v>
      </c>
      <c r="I18" s="116">
        <v>122888</v>
      </c>
      <c r="J18" s="131"/>
      <c r="K18" s="145">
        <v>70000000</v>
      </c>
      <c r="L18" s="145">
        <v>34952180</v>
      </c>
      <c r="M18" s="146">
        <v>319422895</v>
      </c>
      <c r="N18" s="147">
        <f>IF(OR(K18="",M18="",K18=0,M18=0),"",M18/K18)</f>
        <v>4.563184214285714</v>
      </c>
      <c r="O18" s="148">
        <f>IF(OR($K18="",$M18="",$K18=0,$M18=0),"",$M18-$K18)</f>
        <v>249422895</v>
      </c>
      <c r="P18" s="131"/>
      <c r="Q18" s="86"/>
    </row>
    <row r="19" spans="2:17" ht="17.25" customHeight="1">
      <c r="B19" s="70" t="s">
        <v>472</v>
      </c>
      <c r="C19" s="70" t="s">
        <v>472</v>
      </c>
      <c r="D19" s="109">
        <v>43377</v>
      </c>
      <c r="E19" s="110" t="s">
        <v>14</v>
      </c>
      <c r="F19" s="112">
        <v>63</v>
      </c>
      <c r="G19" s="122">
        <v>1</v>
      </c>
      <c r="H19" s="113">
        <v>165666214</v>
      </c>
      <c r="I19" s="116">
        <v>104663</v>
      </c>
      <c r="J19" s="131"/>
      <c r="K19" s="145">
        <v>100000000</v>
      </c>
      <c r="L19" s="145">
        <v>80255756</v>
      </c>
      <c r="M19" s="146">
        <v>855013954</v>
      </c>
      <c r="N19" s="147">
        <f>IF(OR(K19="",M19="",K19=0,M19=0),"",M19/K19)</f>
        <v>8.55013954</v>
      </c>
      <c r="O19" s="148">
        <f>IF(OR($K19="",$M19="",$K19=0,$M19=0),"",$M19-$K19)</f>
        <v>755013954</v>
      </c>
      <c r="P19" s="131"/>
      <c r="Q19" s="86"/>
    </row>
    <row r="20" spans="2:17" ht="17.25" customHeight="1">
      <c r="B20" s="70" t="s">
        <v>111</v>
      </c>
      <c r="C20" s="70" t="s">
        <v>112</v>
      </c>
      <c r="D20" s="109">
        <v>43405</v>
      </c>
      <c r="E20" s="111" t="s">
        <v>20</v>
      </c>
      <c r="F20" s="112"/>
      <c r="G20" s="122">
        <v>1</v>
      </c>
      <c r="H20" s="113">
        <v>164901082</v>
      </c>
      <c r="I20" s="116">
        <v>112526</v>
      </c>
      <c r="J20" s="131"/>
      <c r="K20" s="145">
        <v>52000000</v>
      </c>
      <c r="L20" s="145">
        <v>51061119</v>
      </c>
      <c r="M20" s="146"/>
      <c r="N20" s="147">
        <f>IF(OR(K20="",M20="",K20=0,M20=0),"",M20/K20)</f>
      </c>
      <c r="O20" s="148">
        <f>IF(OR($K20="",$M20="",$K20=0,$M20=0),"",$M20-$K20)</f>
      </c>
      <c r="P20" s="131"/>
      <c r="Q20" s="86"/>
    </row>
    <row r="21" spans="2:17" ht="17.25" customHeight="1">
      <c r="B21" s="70" t="s">
        <v>68</v>
      </c>
      <c r="C21" s="70" t="s">
        <v>69</v>
      </c>
      <c r="D21" s="109">
        <v>43650</v>
      </c>
      <c r="E21" s="111" t="s">
        <v>14</v>
      </c>
      <c r="F21" s="112">
        <v>79</v>
      </c>
      <c r="G21" s="122">
        <v>1</v>
      </c>
      <c r="H21" s="113">
        <v>156291465</v>
      </c>
      <c r="I21" s="116">
        <v>100595</v>
      </c>
      <c r="J21" s="131"/>
      <c r="K21" s="145">
        <v>160000000</v>
      </c>
      <c r="L21" s="145">
        <v>92579212</v>
      </c>
      <c r="M21" s="146"/>
      <c r="N21" s="153"/>
      <c r="O21" s="131"/>
      <c r="P21" s="131"/>
      <c r="Q21" s="86"/>
    </row>
    <row r="22" spans="2:17" ht="17.25" customHeight="1">
      <c r="B22" s="70" t="s">
        <v>13</v>
      </c>
      <c r="C22" s="70" t="s">
        <v>13</v>
      </c>
      <c r="D22" s="109">
        <v>43741</v>
      </c>
      <c r="E22" s="110" t="s">
        <v>14</v>
      </c>
      <c r="F22" s="154">
        <v>69</v>
      </c>
      <c r="G22" s="122">
        <v>1</v>
      </c>
      <c r="H22" s="113">
        <v>155358191</v>
      </c>
      <c r="I22" s="116">
        <v>101383</v>
      </c>
      <c r="J22" s="86"/>
      <c r="K22" s="151"/>
      <c r="L22" s="151"/>
      <c r="M22" s="146"/>
      <c r="N22" s="152"/>
      <c r="O22" s="86"/>
      <c r="P22" s="131"/>
      <c r="Q22" s="86"/>
    </row>
    <row r="23" spans="2:17" ht="17.25" customHeight="1">
      <c r="B23" s="141" t="s">
        <v>1547</v>
      </c>
      <c r="C23" s="141" t="s">
        <v>1546</v>
      </c>
      <c r="D23" s="127">
        <v>43846</v>
      </c>
      <c r="E23" s="63" t="s">
        <v>14</v>
      </c>
      <c r="F23" s="128">
        <v>71</v>
      </c>
      <c r="G23" s="129">
        <v>1</v>
      </c>
      <c r="H23" s="119">
        <v>155027670</v>
      </c>
      <c r="I23" s="142">
        <v>93680</v>
      </c>
      <c r="J23" s="131"/>
      <c r="K23" s="145"/>
      <c r="L23" s="145"/>
      <c r="M23" s="146"/>
      <c r="N23" s="153"/>
      <c r="O23" s="131"/>
      <c r="P23" s="131"/>
      <c r="Q23" s="86"/>
    </row>
    <row r="24" spans="2:17" ht="17.25" customHeight="1">
      <c r="B24" s="111" t="s">
        <v>51</v>
      </c>
      <c r="C24" s="111" t="s">
        <v>52</v>
      </c>
      <c r="D24" s="109">
        <v>43664</v>
      </c>
      <c r="E24" s="111" t="s">
        <v>20</v>
      </c>
      <c r="F24" s="112">
        <v>85</v>
      </c>
      <c r="G24" s="122">
        <v>1</v>
      </c>
      <c r="H24" s="113">
        <v>153285575</v>
      </c>
      <c r="I24" s="113">
        <v>100642</v>
      </c>
      <c r="J24" s="131"/>
      <c r="K24" s="145"/>
      <c r="L24" s="145"/>
      <c r="M24" s="146"/>
      <c r="N24" s="153"/>
      <c r="O24" s="131"/>
      <c r="P24" s="131"/>
      <c r="Q24" s="86"/>
    </row>
    <row r="25" spans="2:17" ht="17.25" customHeight="1">
      <c r="B25" s="111" t="s">
        <v>35</v>
      </c>
      <c r="C25" s="111" t="s">
        <v>36</v>
      </c>
      <c r="D25" s="109">
        <v>43692</v>
      </c>
      <c r="E25" s="111" t="s">
        <v>14</v>
      </c>
      <c r="F25" s="112">
        <v>81</v>
      </c>
      <c r="G25" s="122">
        <v>1</v>
      </c>
      <c r="H25" s="113">
        <v>153203560</v>
      </c>
      <c r="I25" s="113">
        <v>100897</v>
      </c>
      <c r="J25" s="131"/>
      <c r="K25" s="145"/>
      <c r="L25" s="145"/>
      <c r="M25" s="146"/>
      <c r="N25" s="153"/>
      <c r="O25" s="131"/>
      <c r="P25" s="131"/>
      <c r="Q25" s="86"/>
    </row>
    <row r="26" spans="2:17" ht="17.25" customHeight="1">
      <c r="B26" s="70" t="s">
        <v>21</v>
      </c>
      <c r="C26" s="70" t="s">
        <v>22</v>
      </c>
      <c r="D26" s="109">
        <v>43713</v>
      </c>
      <c r="E26" s="110" t="s">
        <v>14</v>
      </c>
      <c r="F26" s="112">
        <v>65</v>
      </c>
      <c r="G26" s="122">
        <v>1</v>
      </c>
      <c r="H26" s="113">
        <v>151722433</v>
      </c>
      <c r="I26" s="116">
        <v>100238</v>
      </c>
      <c r="J26" s="131"/>
      <c r="K26" s="145"/>
      <c r="L26" s="145"/>
      <c r="M26" s="146"/>
      <c r="N26" s="153"/>
      <c r="O26" s="131"/>
      <c r="P26" s="131"/>
      <c r="Q26" s="86"/>
    </row>
    <row r="27" spans="2:17" ht="17.25" customHeight="1">
      <c r="B27" s="70" t="s">
        <v>727</v>
      </c>
      <c r="C27" s="70" t="s">
        <v>727</v>
      </c>
      <c r="D27" s="109">
        <v>43146</v>
      </c>
      <c r="E27" s="110" t="s">
        <v>31</v>
      </c>
      <c r="F27" s="112"/>
      <c r="G27" s="122">
        <v>1</v>
      </c>
      <c r="H27" s="113">
        <v>148090624</v>
      </c>
      <c r="I27" s="116">
        <v>101276</v>
      </c>
      <c r="J27" s="131"/>
      <c r="K27" s="145"/>
      <c r="L27" s="145"/>
      <c r="M27" s="146"/>
      <c r="N27" s="147">
        <f>IF(OR(K27="",M27="",K27=0,M27=0),"",M27/K27)</f>
      </c>
      <c r="O27" s="148">
        <f>IF(OR($K27="",$M27="",$K27=0,$M27=0),"",$M27-$K27)</f>
      </c>
      <c r="P27" s="131"/>
      <c r="Q27" s="86"/>
    </row>
    <row r="28" spans="2:17" ht="17.25" customHeight="1">
      <c r="B28" s="108" t="s">
        <v>1211</v>
      </c>
      <c r="C28" s="108" t="s">
        <v>613</v>
      </c>
      <c r="D28" s="109">
        <v>43244</v>
      </c>
      <c r="E28" s="110" t="s">
        <v>20</v>
      </c>
      <c r="F28" s="112"/>
      <c r="G28" s="122">
        <v>1</v>
      </c>
      <c r="H28" s="113">
        <v>147053993</v>
      </c>
      <c r="I28" s="113">
        <v>94607</v>
      </c>
      <c r="J28" s="131"/>
      <c r="K28" s="145">
        <v>300000000</v>
      </c>
      <c r="L28" s="145">
        <v>84420489</v>
      </c>
      <c r="M28" s="146">
        <v>392074197</v>
      </c>
      <c r="N28" s="147">
        <f>IF(OR(K28="",M28="",K28=0,M28=0),"",M28/K28)</f>
        <v>1.30691399</v>
      </c>
      <c r="O28" s="148">
        <f>IF(OR($K28="",$M28="",$K28=0,$M28=0),"",$M28-$K28)</f>
        <v>92074197</v>
      </c>
      <c r="P28" s="131"/>
      <c r="Q28" s="86"/>
    </row>
    <row r="29" spans="2:17" ht="17.25" customHeight="1">
      <c r="B29" s="137" t="s">
        <v>1001</v>
      </c>
      <c r="C29" s="137" t="s">
        <v>1002</v>
      </c>
      <c r="D29" s="155">
        <v>42880</v>
      </c>
      <c r="E29" s="108" t="s">
        <v>20</v>
      </c>
      <c r="F29" s="156"/>
      <c r="G29" s="122">
        <v>1</v>
      </c>
      <c r="H29" s="157">
        <v>145787710</v>
      </c>
      <c r="I29" s="158">
        <v>99193</v>
      </c>
      <c r="J29" s="131"/>
      <c r="K29" s="145">
        <v>230000000</v>
      </c>
      <c r="L29" s="145">
        <v>62983253</v>
      </c>
      <c r="M29" s="146">
        <v>794861794</v>
      </c>
      <c r="N29" s="147">
        <f>IF(OR(K29="",M29="",K29=0,M29=0),"",M29/K29)</f>
        <v>3.455920843478261</v>
      </c>
      <c r="O29" s="148">
        <f>IF(OR($K29="",$M29="",$K29=0,$M29=0),"",$M29-$K29)</f>
        <v>564861794</v>
      </c>
      <c r="P29" s="131"/>
      <c r="Q29" s="86"/>
    </row>
    <row r="30" spans="2:17" ht="17.25" customHeight="1">
      <c r="B30" s="70" t="s">
        <v>1016</v>
      </c>
      <c r="C30" s="70" t="s">
        <v>1212</v>
      </c>
      <c r="D30" s="109">
        <v>42859</v>
      </c>
      <c r="E30" s="110" t="s">
        <v>20</v>
      </c>
      <c r="F30" s="112"/>
      <c r="G30" s="122">
        <v>1</v>
      </c>
      <c r="H30" s="123">
        <v>145225680</v>
      </c>
      <c r="I30" s="115">
        <v>96108</v>
      </c>
      <c r="J30" s="131"/>
      <c r="K30" s="145">
        <v>200000000</v>
      </c>
      <c r="L30" s="145">
        <v>146510104</v>
      </c>
      <c r="M30" s="146">
        <v>863756051</v>
      </c>
      <c r="N30" s="147">
        <f>IF(OR(K30="",M30="",K30=0,M30=0),"",M30/K30)</f>
        <v>4.318780255</v>
      </c>
      <c r="O30" s="148">
        <f>IF(OR($K30="",$M30="",$K30=0,$M30=0),"",$M30-$K30)</f>
        <v>663756051</v>
      </c>
      <c r="P30" s="131"/>
      <c r="Q30" s="86"/>
    </row>
    <row r="31" spans="2:17" ht="17.25" customHeight="1">
      <c r="B31" s="141" t="s">
        <v>1506</v>
      </c>
      <c r="C31" s="141" t="s">
        <v>1505</v>
      </c>
      <c r="D31" s="127">
        <v>43811</v>
      </c>
      <c r="E31" s="63" t="s">
        <v>14</v>
      </c>
      <c r="F31" s="128">
        <v>68</v>
      </c>
      <c r="G31" s="129">
        <v>1</v>
      </c>
      <c r="H31" s="119">
        <v>142319185</v>
      </c>
      <c r="I31" s="142">
        <v>88344</v>
      </c>
      <c r="J31" s="86"/>
      <c r="K31" s="151"/>
      <c r="L31" s="151"/>
      <c r="M31" s="146"/>
      <c r="N31" s="152"/>
      <c r="O31" s="86"/>
      <c r="P31" s="86"/>
      <c r="Q31" s="86"/>
    </row>
    <row r="32" spans="2:17" ht="17.25" customHeight="1">
      <c r="B32" s="108" t="s">
        <v>1109</v>
      </c>
      <c r="C32" s="108" t="s">
        <v>1110</v>
      </c>
      <c r="D32" s="109">
        <v>42775</v>
      </c>
      <c r="E32" s="159" t="s">
        <v>25</v>
      </c>
      <c r="F32" s="121">
        <v>69</v>
      </c>
      <c r="G32" s="122">
        <v>1</v>
      </c>
      <c r="H32" s="123">
        <v>139075741</v>
      </c>
      <c r="I32" s="124">
        <v>101648</v>
      </c>
      <c r="J32" s="131"/>
      <c r="K32" s="145">
        <v>55000000</v>
      </c>
      <c r="L32" s="145">
        <v>46607250</v>
      </c>
      <c r="M32" s="146">
        <v>374275967</v>
      </c>
      <c r="N32" s="147">
        <f>IF(OR(K32="",M32="",K32=0,M32=0),"",M32/K32)</f>
        <v>6.8050175818181815</v>
      </c>
      <c r="O32" s="148">
        <f>IF(OR($K32="",$M32="",$K32=0,$M32=0),"",$M32-$K32)</f>
        <v>319275967</v>
      </c>
      <c r="P32" s="131"/>
      <c r="Q32" s="86"/>
    </row>
    <row r="33" spans="2:17" ht="17.25" customHeight="1">
      <c r="B33" s="70" t="s">
        <v>381</v>
      </c>
      <c r="C33" s="70" t="s">
        <v>381</v>
      </c>
      <c r="D33" s="109">
        <v>43447</v>
      </c>
      <c r="E33" s="111" t="s">
        <v>14</v>
      </c>
      <c r="F33" s="112">
        <v>59</v>
      </c>
      <c r="G33" s="122">
        <v>1</v>
      </c>
      <c r="H33" s="113">
        <v>138149318</v>
      </c>
      <c r="I33" s="116">
        <v>85190</v>
      </c>
      <c r="J33" s="131"/>
      <c r="K33" s="145">
        <v>160000000</v>
      </c>
      <c r="L33" s="145">
        <v>72573522</v>
      </c>
      <c r="M33" s="146">
        <v>1067152007</v>
      </c>
      <c r="N33" s="147">
        <f>IF(OR(K33="",M33="",K33=0,M33=0),"",M33/K33)</f>
        <v>6.66970004375</v>
      </c>
      <c r="O33" s="148">
        <f>IF(OR($K33="",$M33="",$K33=0,$M33=0),"",$M33-$K33)</f>
        <v>907152007</v>
      </c>
      <c r="P33" s="131"/>
      <c r="Q33" s="86"/>
    </row>
    <row r="34" spans="2:17" ht="17.25" customHeight="1">
      <c r="B34" s="70" t="s">
        <v>725</v>
      </c>
      <c r="C34" s="70" t="s">
        <v>726</v>
      </c>
      <c r="D34" s="109">
        <v>43146</v>
      </c>
      <c r="E34" s="110" t="s">
        <v>20</v>
      </c>
      <c r="F34" s="112"/>
      <c r="G34" s="122">
        <v>1</v>
      </c>
      <c r="H34" s="113">
        <v>137912641</v>
      </c>
      <c r="I34" s="116">
        <v>88530</v>
      </c>
      <c r="J34" s="131"/>
      <c r="K34" s="145">
        <v>200000000</v>
      </c>
      <c r="L34" s="145">
        <v>202003951</v>
      </c>
      <c r="M34" s="146">
        <v>1347071259</v>
      </c>
      <c r="N34" s="147">
        <f>IF(OR(K34="",M34="",K34=0,M34=0),"",M34/K34)</f>
        <v>6.735356295</v>
      </c>
      <c r="O34" s="148">
        <f>IF(OR($K34="",$M34="",$K34=0,$M34=0),"",$M34-$K34)</f>
        <v>1147071259</v>
      </c>
      <c r="P34" s="131"/>
      <c r="Q34" s="86"/>
    </row>
    <row r="35" spans="2:17" ht="17.25" customHeight="1">
      <c r="B35" s="70" t="s">
        <v>732</v>
      </c>
      <c r="C35" s="70" t="s">
        <v>733</v>
      </c>
      <c r="D35" s="109">
        <v>43139</v>
      </c>
      <c r="E35" s="110" t="s">
        <v>25</v>
      </c>
      <c r="F35" s="112">
        <v>65</v>
      </c>
      <c r="G35" s="122">
        <v>1</v>
      </c>
      <c r="H35" s="113">
        <v>137570108</v>
      </c>
      <c r="I35" s="116">
        <v>97971</v>
      </c>
      <c r="J35" s="131"/>
      <c r="K35" s="145">
        <v>55000000</v>
      </c>
      <c r="L35" s="145">
        <v>38560195</v>
      </c>
      <c r="M35" s="146">
        <v>368307760</v>
      </c>
      <c r="N35" s="147">
        <f>IF(OR(K35="",M35="",K35=0,M35=0),"",M35/K35)</f>
        <v>6.696504727272727</v>
      </c>
      <c r="O35" s="148">
        <f>IF(OR($K35="",$M35="",$K35=0,$M35=0),"",$M35-$K35)</f>
        <v>313307760</v>
      </c>
      <c r="P35" s="131"/>
      <c r="Q35" s="86"/>
    </row>
    <row r="36" spans="2:17" ht="17.25" customHeight="1">
      <c r="B36" s="111" t="s">
        <v>70</v>
      </c>
      <c r="C36" s="111" t="s">
        <v>71</v>
      </c>
      <c r="D36" s="109">
        <v>43678</v>
      </c>
      <c r="E36" s="111" t="s">
        <v>25</v>
      </c>
      <c r="F36" s="112">
        <v>72</v>
      </c>
      <c r="G36" s="122">
        <v>1</v>
      </c>
      <c r="H36" s="113">
        <v>136172180</v>
      </c>
      <c r="I36" s="113">
        <v>89464</v>
      </c>
      <c r="J36" s="131"/>
      <c r="K36" s="145"/>
      <c r="L36" s="145"/>
      <c r="M36" s="146"/>
      <c r="N36" s="153"/>
      <c r="O36" s="131"/>
      <c r="P36" s="131"/>
      <c r="Q36" s="86"/>
    </row>
    <row r="37" spans="2:17" ht="17.25" customHeight="1">
      <c r="B37" s="111" t="s">
        <v>387</v>
      </c>
      <c r="C37" s="111" t="s">
        <v>388</v>
      </c>
      <c r="D37" s="109">
        <v>43440</v>
      </c>
      <c r="E37" s="111" t="s">
        <v>25</v>
      </c>
      <c r="F37" s="112"/>
      <c r="G37" s="122">
        <v>1</v>
      </c>
      <c r="H37" s="113">
        <v>132128579</v>
      </c>
      <c r="I37" s="113">
        <v>95127</v>
      </c>
      <c r="J37" s="131"/>
      <c r="K37" s="145">
        <v>75000000</v>
      </c>
      <c r="L37" s="145">
        <v>67572855</v>
      </c>
      <c r="M37" s="146">
        <v>510701192</v>
      </c>
      <c r="N37" s="147">
        <f>IF(OR(K37="",M37="",K37=0,M37=0),"",M37/K37)</f>
        <v>6.809349226666667</v>
      </c>
      <c r="O37" s="148">
        <f>IF(OR($K37="",$M37="",$K37=0,$M37=0),"",$M37-$K37)</f>
        <v>435701192</v>
      </c>
      <c r="P37" s="131"/>
      <c r="Q37" s="86"/>
    </row>
    <row r="38" spans="2:17" ht="17.25" customHeight="1">
      <c r="B38" s="111" t="s">
        <v>1061</v>
      </c>
      <c r="C38" s="111" t="s">
        <v>1062</v>
      </c>
      <c r="D38" s="109">
        <v>42820</v>
      </c>
      <c r="E38" s="111" t="s">
        <v>20</v>
      </c>
      <c r="F38" s="121"/>
      <c r="G38" s="122">
        <v>1</v>
      </c>
      <c r="H38" s="123">
        <v>131906045</v>
      </c>
      <c r="I38" s="124">
        <v>90589</v>
      </c>
      <c r="J38" s="131"/>
      <c r="K38" s="145">
        <v>160000000</v>
      </c>
      <c r="L38" s="145">
        <v>174750616</v>
      </c>
      <c r="M38" s="146">
        <v>1263521126</v>
      </c>
      <c r="N38" s="147">
        <f>IF(OR(K38="",M38="",K38=0,M38=0),"",M38/K38)</f>
        <v>7.8970070375</v>
      </c>
      <c r="O38" s="148">
        <f>IF(OR($K38="",$M38="",$K38=0,$M38=0),"",$M38-$K38)</f>
        <v>1103521126</v>
      </c>
      <c r="P38" s="131"/>
      <c r="Q38" s="86"/>
    </row>
    <row r="39" spans="2:17" ht="17.25" customHeight="1">
      <c r="B39" s="111" t="s">
        <v>555</v>
      </c>
      <c r="C39" s="111" t="s">
        <v>556</v>
      </c>
      <c r="D39" s="109">
        <v>43307</v>
      </c>
      <c r="E39" s="111" t="s">
        <v>20</v>
      </c>
      <c r="F39" s="112"/>
      <c r="G39" s="122">
        <v>1</v>
      </c>
      <c r="H39" s="113">
        <v>125747650</v>
      </c>
      <c r="I39" s="113">
        <v>83229</v>
      </c>
      <c r="J39" s="131"/>
      <c r="K39" s="145">
        <v>162000000</v>
      </c>
      <c r="L39" s="145">
        <v>75812205</v>
      </c>
      <c r="M39" s="146">
        <v>465879576</v>
      </c>
      <c r="N39" s="147">
        <f>IF(OR(K39="",M39="",K39=0,M39=0),"",M39/K39)</f>
        <v>2.875799851851852</v>
      </c>
      <c r="O39" s="148">
        <f>IF(OR($K39="",$M39="",$K39=0,$M39=0),"",$M39-$K39)</f>
        <v>303879576</v>
      </c>
      <c r="P39" s="131"/>
      <c r="Q39" s="86"/>
    </row>
    <row r="40" spans="2:17" ht="17.25" customHeight="1">
      <c r="B40" s="137" t="s">
        <v>565</v>
      </c>
      <c r="C40" s="111" t="s">
        <v>566</v>
      </c>
      <c r="D40" s="109">
        <v>43286</v>
      </c>
      <c r="E40" s="111" t="s">
        <v>20</v>
      </c>
      <c r="F40" s="112"/>
      <c r="G40" s="122">
        <v>1</v>
      </c>
      <c r="H40" s="113">
        <v>125521246</v>
      </c>
      <c r="I40" s="116">
        <v>86082</v>
      </c>
      <c r="J40" s="131"/>
      <c r="K40" s="145">
        <v>200000000</v>
      </c>
      <c r="L40" s="145">
        <v>182687905</v>
      </c>
      <c r="M40" s="146">
        <v>1121290260</v>
      </c>
      <c r="N40" s="147">
        <f>IF(OR(K40="",M40="",K40=0,M40=0),"",M40/K40)</f>
        <v>5.6064513</v>
      </c>
      <c r="O40" s="148">
        <f>IF(OR($K40="",$M40="",$K40=0,$M40=0),"",$M40-$K40)</f>
        <v>921290260</v>
      </c>
      <c r="P40" s="131"/>
      <c r="Q40" s="86"/>
    </row>
    <row r="41" spans="2:17" ht="17.25" customHeight="1">
      <c r="B41" s="70" t="s">
        <v>44</v>
      </c>
      <c r="C41" s="70" t="s">
        <v>45</v>
      </c>
      <c r="D41" s="109">
        <v>43650</v>
      </c>
      <c r="E41" s="111" t="s">
        <v>25</v>
      </c>
      <c r="F41" s="112">
        <v>72</v>
      </c>
      <c r="G41" s="122">
        <v>1</v>
      </c>
      <c r="H41" s="113">
        <v>120557925</v>
      </c>
      <c r="I41" s="116">
        <v>85093</v>
      </c>
      <c r="J41" s="131"/>
      <c r="K41" s="145">
        <v>80000000</v>
      </c>
      <c r="L41" s="145">
        <v>46652680</v>
      </c>
      <c r="M41" s="146"/>
      <c r="N41" s="153"/>
      <c r="O41" s="131"/>
      <c r="P41" s="131"/>
      <c r="Q41" s="86"/>
    </row>
    <row r="42" spans="2:17" ht="17.25" customHeight="1">
      <c r="B42" s="111" t="s">
        <v>503</v>
      </c>
      <c r="C42" s="111" t="s">
        <v>504</v>
      </c>
      <c r="D42" s="109">
        <v>43349</v>
      </c>
      <c r="E42" s="111" t="s">
        <v>14</v>
      </c>
      <c r="F42" s="112"/>
      <c r="G42" s="122">
        <v>1</v>
      </c>
      <c r="H42" s="113">
        <v>118252599</v>
      </c>
      <c r="I42" s="113">
        <v>79762</v>
      </c>
      <c r="J42" s="131"/>
      <c r="K42" s="145">
        <v>22000000</v>
      </c>
      <c r="L42" s="145">
        <v>53807379</v>
      </c>
      <c r="M42" s="146">
        <v>360045963</v>
      </c>
      <c r="N42" s="147">
        <f>IF(OR(K42="",M42="",K42=0,M42=0),"",M42/K42)</f>
        <v>16.36572559090909</v>
      </c>
      <c r="O42" s="148">
        <f>IF(OR($K42="",$M42="",$K42=0,$M42=0),"",$M42-$K42)</f>
        <v>338045963</v>
      </c>
      <c r="P42" s="131"/>
      <c r="Q42" s="86"/>
    </row>
    <row r="43" spans="2:17" ht="17.25" customHeight="1">
      <c r="B43" s="131" t="s">
        <v>904</v>
      </c>
      <c r="C43" s="131" t="s">
        <v>905</v>
      </c>
      <c r="D43" s="149">
        <v>42985</v>
      </c>
      <c r="E43" s="160" t="s">
        <v>14</v>
      </c>
      <c r="F43" s="154">
        <v>53</v>
      </c>
      <c r="G43" s="122">
        <v>1</v>
      </c>
      <c r="H43" s="123">
        <v>117242901</v>
      </c>
      <c r="I43" s="115">
        <v>82129</v>
      </c>
      <c r="J43" s="131"/>
      <c r="K43" s="145">
        <v>35000000</v>
      </c>
      <c r="L43" s="145">
        <v>123403419</v>
      </c>
      <c r="M43" s="146">
        <v>700381748</v>
      </c>
      <c r="N43" s="147">
        <f>IF(OR(K43="",M43="",K43=0,M43=0),"",M43/K43)</f>
        <v>20.010907085714287</v>
      </c>
      <c r="O43" s="148">
        <f>IF(OR($K43="",$M43="",$K43=0,$M43=0),"",$M43-$K43)</f>
        <v>665381748</v>
      </c>
      <c r="P43" s="131"/>
      <c r="Q43" s="86"/>
    </row>
    <row r="44" spans="2:17" ht="17.25" customHeight="1">
      <c r="B44" s="137" t="s">
        <v>1005</v>
      </c>
      <c r="C44" s="137" t="s">
        <v>1005</v>
      </c>
      <c r="D44" s="109">
        <v>42873</v>
      </c>
      <c r="E44" s="110" t="s">
        <v>14</v>
      </c>
      <c r="F44" s="112">
        <v>68</v>
      </c>
      <c r="G44" s="122">
        <v>1</v>
      </c>
      <c r="H44" s="123">
        <v>112998875</v>
      </c>
      <c r="I44" s="115">
        <v>74015</v>
      </c>
      <c r="J44" s="131"/>
      <c r="K44" s="145">
        <v>97000000</v>
      </c>
      <c r="L44" s="145">
        <v>36160621</v>
      </c>
      <c r="M44" s="146">
        <v>240891763</v>
      </c>
      <c r="N44" s="147">
        <f>IF(OR(K44="",M44="",K44=0,M44=0),"",M44/K44)</f>
        <v>2.483420237113402</v>
      </c>
      <c r="O44" s="148">
        <f>IF(OR($K44="",$M44="",$K44=0,$M44=0),"",$M44-$K44)</f>
        <v>143891763</v>
      </c>
      <c r="P44" s="131"/>
      <c r="Q44" s="86"/>
    </row>
    <row r="45" spans="2:17" ht="17.25" customHeight="1">
      <c r="B45" s="111" t="s">
        <v>688</v>
      </c>
      <c r="C45" s="111" t="s">
        <v>689</v>
      </c>
      <c r="D45" s="109">
        <v>43174</v>
      </c>
      <c r="E45" s="111" t="s">
        <v>14</v>
      </c>
      <c r="F45" s="112">
        <v>65</v>
      </c>
      <c r="G45" s="122">
        <v>1</v>
      </c>
      <c r="H45" s="113">
        <v>111551083</v>
      </c>
      <c r="I45" s="113">
        <v>82566</v>
      </c>
      <c r="J45" s="131"/>
      <c r="K45" s="145">
        <v>50000000</v>
      </c>
      <c r="L45" s="145">
        <v>25010928</v>
      </c>
      <c r="M45" s="146">
        <v>351162851</v>
      </c>
      <c r="N45" s="147">
        <f>IF(OR(K45="",M45="",K45=0,M45=0),"",M45/K45)</f>
        <v>7.02325702</v>
      </c>
      <c r="O45" s="148">
        <f>IF(OR($K45="",$M45="",$K45=0,$M45=0),"",$M45-$K45)</f>
        <v>301162851</v>
      </c>
      <c r="P45" s="131"/>
      <c r="Q45" s="86"/>
    </row>
    <row r="46" spans="2:17" ht="17.25" customHeight="1">
      <c r="B46" s="111" t="s">
        <v>670</v>
      </c>
      <c r="C46" s="137" t="s">
        <v>671</v>
      </c>
      <c r="D46" s="109">
        <v>43188</v>
      </c>
      <c r="E46" s="111" t="s">
        <v>14</v>
      </c>
      <c r="F46" s="112">
        <v>59</v>
      </c>
      <c r="G46" s="122">
        <v>1</v>
      </c>
      <c r="H46" s="113">
        <v>111263054</v>
      </c>
      <c r="I46" s="113">
        <v>66676</v>
      </c>
      <c r="J46" s="131"/>
      <c r="K46" s="145">
        <v>175000000</v>
      </c>
      <c r="L46" s="145">
        <v>41764050</v>
      </c>
      <c r="M46" s="146">
        <v>582018455</v>
      </c>
      <c r="N46" s="147">
        <f>IF(OR(K46="",M46="",K46=0,M46=0),"",M46/K46)</f>
        <v>3.325819742857143</v>
      </c>
      <c r="O46" s="148">
        <f>IF(OR($K46="",$M46="",$K46=0,$M46=0),"",$M46-$K46)</f>
        <v>407018455</v>
      </c>
      <c r="P46" s="131"/>
      <c r="Q46" s="86"/>
    </row>
    <row r="47" spans="2:17" ht="17.25" customHeight="1">
      <c r="B47" s="137" t="s">
        <v>561</v>
      </c>
      <c r="C47" s="70" t="s">
        <v>562</v>
      </c>
      <c r="D47" s="109">
        <v>43293</v>
      </c>
      <c r="E47" s="110" t="s">
        <v>14</v>
      </c>
      <c r="F47" s="112"/>
      <c r="G47" s="122">
        <v>1</v>
      </c>
      <c r="H47" s="113">
        <v>110245840</v>
      </c>
      <c r="I47" s="116">
        <v>80083</v>
      </c>
      <c r="J47" s="131"/>
      <c r="K47" s="145">
        <v>80000000</v>
      </c>
      <c r="L47" s="145">
        <v>44076225</v>
      </c>
      <c r="M47" s="146">
        <v>426104170</v>
      </c>
      <c r="N47" s="147">
        <f>IF(OR(K47="",M47="",K47=0,M47=0),"",M47/K47)</f>
        <v>5.326302125</v>
      </c>
      <c r="O47" s="148">
        <f>IF(OR($K47="",$M47="",$K47=0,$M47=0),"",$M47-$K47)</f>
        <v>346104170</v>
      </c>
      <c r="P47" s="131"/>
      <c r="Q47" s="86"/>
    </row>
    <row r="48" spans="2:17" ht="17.25" customHeight="1">
      <c r="B48" s="108" t="s">
        <v>1213</v>
      </c>
      <c r="C48" s="108" t="s">
        <v>1148</v>
      </c>
      <c r="D48" s="109">
        <v>42740</v>
      </c>
      <c r="E48" s="110" t="s">
        <v>25</v>
      </c>
      <c r="F48" s="112">
        <v>53</v>
      </c>
      <c r="G48" s="122">
        <v>1</v>
      </c>
      <c r="H48" s="114">
        <v>108086743</v>
      </c>
      <c r="I48" s="115">
        <v>71012</v>
      </c>
      <c r="J48" s="131"/>
      <c r="K48" s="145">
        <v>150000000</v>
      </c>
      <c r="L48" s="145">
        <v>18469620</v>
      </c>
      <c r="M48" s="146">
        <v>334933831</v>
      </c>
      <c r="N48" s="147">
        <f>IF(OR(K48="",M48="",K48=0,M48=0),"",M48/K48)</f>
        <v>2.2328922066666665</v>
      </c>
      <c r="O48" s="148">
        <f>IF(OR($K48="",$M48="",$K48=0,$M48=0),"",$M48-$K48)</f>
        <v>184933831</v>
      </c>
      <c r="P48" s="131"/>
      <c r="Q48" s="86"/>
    </row>
    <row r="49" spans="2:17" ht="17.25" customHeight="1">
      <c r="B49" s="70" t="s">
        <v>961</v>
      </c>
      <c r="C49" s="70" t="s">
        <v>961</v>
      </c>
      <c r="D49" s="109">
        <v>42929</v>
      </c>
      <c r="E49" s="110" t="s">
        <v>25</v>
      </c>
      <c r="F49" s="112">
        <v>53</v>
      </c>
      <c r="G49" s="122">
        <v>1</v>
      </c>
      <c r="H49" s="123">
        <v>104735728</v>
      </c>
      <c r="I49" s="115">
        <v>76410</v>
      </c>
      <c r="J49" s="131"/>
      <c r="K49" s="145">
        <v>69000000</v>
      </c>
      <c r="L49" s="145">
        <v>18503871</v>
      </c>
      <c r="M49" s="146">
        <v>176928652</v>
      </c>
      <c r="N49" s="147">
        <f>IF(OR(K49="",M49="",K49=0,M49=0),"",M49/K49)</f>
        <v>2.5641833623188406</v>
      </c>
      <c r="O49" s="148">
        <f>IF(OR($K49="",$M49="",$K49=0,$M49=0),"",$M49-$K49)</f>
        <v>107928652</v>
      </c>
      <c r="P49" s="131"/>
      <c r="Q49" s="86"/>
    </row>
    <row r="50" spans="2:17" ht="17.25" customHeight="1">
      <c r="B50" s="111" t="s">
        <v>690</v>
      </c>
      <c r="C50" s="111" t="s">
        <v>690</v>
      </c>
      <c r="D50" s="109">
        <v>43174</v>
      </c>
      <c r="E50" s="111" t="s">
        <v>20</v>
      </c>
      <c r="F50" s="112"/>
      <c r="G50" s="122">
        <v>1</v>
      </c>
      <c r="H50" s="113">
        <v>102711060</v>
      </c>
      <c r="I50" s="113">
        <v>63322</v>
      </c>
      <c r="J50" s="131"/>
      <c r="K50" s="145">
        <v>94000000</v>
      </c>
      <c r="L50" s="145">
        <v>23633317</v>
      </c>
      <c r="M50" s="146">
        <v>273321715</v>
      </c>
      <c r="N50" s="147">
        <f>IF(OR(K50="",M50="",K50=0,M50=0),"",M50/K50)</f>
        <v>2.9076778191489363</v>
      </c>
      <c r="O50" s="148">
        <f>IF(OR($K50="",$M50="",$K50=0,$M50=0),"",$M50-$K50)</f>
        <v>179321715</v>
      </c>
      <c r="P50" s="131"/>
      <c r="Q50" s="86"/>
    </row>
    <row r="51" spans="2:17" ht="17.25" customHeight="1">
      <c r="B51" s="111" t="s">
        <v>1214</v>
      </c>
      <c r="C51" s="111" t="s">
        <v>1214</v>
      </c>
      <c r="D51" s="109">
        <v>42733</v>
      </c>
      <c r="E51" s="111" t="s">
        <v>14</v>
      </c>
      <c r="F51" s="121">
        <v>56</v>
      </c>
      <c r="G51" s="122">
        <v>1</v>
      </c>
      <c r="H51" s="123">
        <v>101798940</v>
      </c>
      <c r="I51" s="124">
        <v>71145</v>
      </c>
      <c r="J51" s="131"/>
      <c r="K51" s="145">
        <v>125000000</v>
      </c>
      <c r="L51" s="145">
        <v>10278225</v>
      </c>
      <c r="M51" s="146">
        <v>240942515</v>
      </c>
      <c r="N51" s="147">
        <f>IF(OR(K51="",M51="",K51=0,M51=0),"",M51/K51)</f>
        <v>1.92754012</v>
      </c>
      <c r="O51" s="148">
        <f>IF(OR($K51="",$M51="",$K51=0,$M51=0),"",$M51-$K51)</f>
        <v>115942515</v>
      </c>
      <c r="P51" s="131"/>
      <c r="Q51" s="86"/>
    </row>
    <row r="52" spans="2:17" ht="17.25" customHeight="1">
      <c r="B52" s="111" t="s">
        <v>61</v>
      </c>
      <c r="C52" s="111" t="s">
        <v>61</v>
      </c>
      <c r="D52" s="109">
        <v>43608</v>
      </c>
      <c r="E52" s="111" t="s">
        <v>20</v>
      </c>
      <c r="F52" s="112">
        <v>76</v>
      </c>
      <c r="G52" s="122">
        <v>1</v>
      </c>
      <c r="H52" s="113">
        <v>101212395</v>
      </c>
      <c r="I52" s="113">
        <v>64214</v>
      </c>
      <c r="J52" s="131"/>
      <c r="K52" s="145">
        <v>183000000</v>
      </c>
      <c r="L52" s="145">
        <v>91500929</v>
      </c>
      <c r="M52" s="146"/>
      <c r="N52" s="153"/>
      <c r="O52" s="131"/>
      <c r="P52" s="131"/>
      <c r="Q52" s="86"/>
    </row>
    <row r="53" spans="2:17" ht="17.25" customHeight="1">
      <c r="B53" s="70" t="s">
        <v>818</v>
      </c>
      <c r="C53" s="70" t="s">
        <v>819</v>
      </c>
      <c r="D53" s="109">
        <v>43055</v>
      </c>
      <c r="E53" s="110" t="s">
        <v>14</v>
      </c>
      <c r="F53" s="112">
        <v>57</v>
      </c>
      <c r="G53" s="122">
        <v>1</v>
      </c>
      <c r="H53" s="123">
        <v>99407629</v>
      </c>
      <c r="I53" s="115">
        <v>64596</v>
      </c>
      <c r="J53" s="131"/>
      <c r="K53" s="145">
        <v>300000000</v>
      </c>
      <c r="L53" s="145">
        <v>93842239</v>
      </c>
      <c r="M53" s="146">
        <v>614729668</v>
      </c>
      <c r="N53" s="147">
        <f>IF(OR(K53="",M53="",K53=0,M53=0),"",M53/K53)</f>
        <v>2.0490988933333334</v>
      </c>
      <c r="O53" s="148">
        <f>IF(OR($K53="",$M53="",$K53=0,$M53=0),"",$M53-$K53)</f>
        <v>314729668</v>
      </c>
      <c r="P53" s="131"/>
      <c r="Q53" s="86"/>
    </row>
    <row r="54" spans="2:17" ht="17.25" customHeight="1">
      <c r="B54" s="108" t="s">
        <v>1139</v>
      </c>
      <c r="C54" s="108" t="s">
        <v>1140</v>
      </c>
      <c r="D54" s="109">
        <v>42747</v>
      </c>
      <c r="E54" s="110" t="s">
        <v>14</v>
      </c>
      <c r="F54" s="112">
        <v>50</v>
      </c>
      <c r="G54" s="122">
        <v>1</v>
      </c>
      <c r="H54" s="114">
        <v>98708465</v>
      </c>
      <c r="I54" s="115">
        <v>66300</v>
      </c>
      <c r="J54" s="131"/>
      <c r="K54" s="145">
        <v>110000000</v>
      </c>
      <c r="L54" s="145">
        <v>14869736</v>
      </c>
      <c r="M54" s="146">
        <v>303144152</v>
      </c>
      <c r="N54" s="147">
        <f>IF(OR(K54="",M54="",K54=0,M54=0),"",M54/K54)</f>
        <v>2.7558559272727274</v>
      </c>
      <c r="O54" s="148">
        <f>IF(OR($K54="",$M54="",$K54=0,$M54=0),"",$M54-$K54)</f>
        <v>193144152</v>
      </c>
      <c r="P54" s="131"/>
      <c r="Q54" s="86"/>
    </row>
    <row r="55" spans="2:17" ht="17.25" customHeight="1">
      <c r="B55" s="111" t="s">
        <v>332</v>
      </c>
      <c r="C55" s="111" t="s">
        <v>333</v>
      </c>
      <c r="D55" s="109">
        <v>43482</v>
      </c>
      <c r="E55" s="111" t="s">
        <v>20</v>
      </c>
      <c r="F55" s="112">
        <v>73</v>
      </c>
      <c r="G55" s="122">
        <v>1</v>
      </c>
      <c r="H55" s="113">
        <v>98587472</v>
      </c>
      <c r="I55" s="113">
        <v>64038</v>
      </c>
      <c r="J55" s="131"/>
      <c r="K55" s="145">
        <v>20000000</v>
      </c>
      <c r="L55" s="145">
        <v>40328920</v>
      </c>
      <c r="M55" s="146"/>
      <c r="N55" s="153"/>
      <c r="O55" s="131"/>
      <c r="P55" s="131"/>
      <c r="Q55" s="86"/>
    </row>
    <row r="56" spans="2:17" ht="17.25" customHeight="1">
      <c r="B56" s="111" t="s">
        <v>1069</v>
      </c>
      <c r="C56" s="111" t="s">
        <v>1069</v>
      </c>
      <c r="D56" s="109">
        <v>42810</v>
      </c>
      <c r="E56" s="111" t="s">
        <v>20</v>
      </c>
      <c r="F56" s="121"/>
      <c r="G56" s="122">
        <v>1</v>
      </c>
      <c r="H56" s="123">
        <v>97296195</v>
      </c>
      <c r="I56" s="124">
        <v>72089</v>
      </c>
      <c r="J56" s="131"/>
      <c r="K56" s="145">
        <v>10700000</v>
      </c>
      <c r="L56" s="145"/>
      <c r="M56" s="146"/>
      <c r="N56" s="147">
        <f>IF(OR(K56="",M56="",K56=0,M56=0),"",M56/K56)</f>
      </c>
      <c r="O56" s="148">
        <f>IF(OR($K56="",$M56="",$K56=0,$M56=0),"",$M56-$K56)</f>
      </c>
      <c r="P56" s="131"/>
      <c r="Q56" s="86"/>
    </row>
    <row r="57" spans="2:17" ht="17.25" customHeight="1">
      <c r="B57" s="70" t="s">
        <v>93</v>
      </c>
      <c r="C57" s="70" t="s">
        <v>1215</v>
      </c>
      <c r="D57" s="109">
        <v>43594</v>
      </c>
      <c r="E57" s="111" t="s">
        <v>20</v>
      </c>
      <c r="F57" s="112"/>
      <c r="G57" s="122">
        <v>1</v>
      </c>
      <c r="H57" s="113">
        <v>97076345</v>
      </c>
      <c r="I57" s="113">
        <v>66050</v>
      </c>
      <c r="J57" s="131"/>
      <c r="K57" s="145"/>
      <c r="L57" s="145">
        <v>13007709</v>
      </c>
      <c r="M57" s="146"/>
      <c r="N57" s="153"/>
      <c r="O57" s="131"/>
      <c r="P57" s="131"/>
      <c r="Q57" s="86"/>
    </row>
    <row r="58" spans="2:17" ht="17.25" customHeight="1">
      <c r="B58" s="111" t="s">
        <v>547</v>
      </c>
      <c r="C58" s="111" t="s">
        <v>548</v>
      </c>
      <c r="D58" s="109">
        <v>43314</v>
      </c>
      <c r="E58" s="111" t="s">
        <v>25</v>
      </c>
      <c r="F58" s="112">
        <v>62</v>
      </c>
      <c r="G58" s="122">
        <v>1</v>
      </c>
      <c r="H58" s="113">
        <v>95432132</v>
      </c>
      <c r="I58" s="113">
        <v>59753</v>
      </c>
      <c r="J58" s="131"/>
      <c r="K58" s="145">
        <v>178000000</v>
      </c>
      <c r="L58" s="145">
        <v>61236534</v>
      </c>
      <c r="M58" s="146">
        <v>791107538</v>
      </c>
      <c r="N58" s="147">
        <f>IF(OR(K58="",M58="",K58=0,M58=0),"",M58/K58)</f>
        <v>4.444424370786517</v>
      </c>
      <c r="O58" s="148">
        <f>IF(OR($K58="",$M58="",$K58=0,$M58=0),"",$M58-$K58)</f>
        <v>613107538</v>
      </c>
      <c r="P58" s="131"/>
      <c r="Q58" s="86"/>
    </row>
    <row r="59" spans="2:17" ht="17.25" customHeight="1">
      <c r="B59" s="108" t="s">
        <v>286</v>
      </c>
      <c r="C59" s="108" t="s">
        <v>287</v>
      </c>
      <c r="D59" s="109">
        <v>43510</v>
      </c>
      <c r="E59" s="111" t="s">
        <v>20</v>
      </c>
      <c r="F59" s="112">
        <v>69</v>
      </c>
      <c r="G59" s="122">
        <v>1</v>
      </c>
      <c r="H59" s="113">
        <v>94911520</v>
      </c>
      <c r="I59" s="116">
        <v>57305</v>
      </c>
      <c r="J59" s="131"/>
      <c r="K59" s="145">
        <v>170000000</v>
      </c>
      <c r="L59" s="145">
        <v>28250000</v>
      </c>
      <c r="M59" s="146"/>
      <c r="N59" s="153"/>
      <c r="O59" s="131"/>
      <c r="P59" s="131"/>
      <c r="Q59" s="86"/>
    </row>
    <row r="60" spans="2:17" ht="17.25" customHeight="1">
      <c r="B60" s="108" t="s">
        <v>1086</v>
      </c>
      <c r="C60" s="108" t="s">
        <v>1087</v>
      </c>
      <c r="D60" s="109">
        <v>42796</v>
      </c>
      <c r="E60" s="110" t="s">
        <v>14</v>
      </c>
      <c r="F60" s="112">
        <v>51</v>
      </c>
      <c r="G60" s="122">
        <v>1</v>
      </c>
      <c r="H60" s="123">
        <v>93630000</v>
      </c>
      <c r="I60" s="115">
        <v>63238</v>
      </c>
      <c r="J60" s="131"/>
      <c r="K60" s="145">
        <v>97000000</v>
      </c>
      <c r="L60" s="145">
        <v>88411916</v>
      </c>
      <c r="M60" s="146">
        <v>619021436</v>
      </c>
      <c r="N60" s="147">
        <f>IF(OR(K60="",M60="",K60=0,M60=0),"",M60/K60)</f>
        <v>6.381664288659794</v>
      </c>
      <c r="O60" s="148">
        <f>IF(OR($K60="",$M60="",$K60=0,$M60=0),"",$M60-$K60)</f>
        <v>522021436</v>
      </c>
      <c r="P60" s="131"/>
      <c r="Q60" s="86"/>
    </row>
    <row r="61" spans="2:17" ht="17.25" customHeight="1">
      <c r="B61" s="70" t="s">
        <v>814</v>
      </c>
      <c r="C61" s="70" t="s">
        <v>814</v>
      </c>
      <c r="D61" s="109">
        <v>43062</v>
      </c>
      <c r="E61" s="110" t="s">
        <v>14</v>
      </c>
      <c r="F61" s="112">
        <v>68</v>
      </c>
      <c r="G61" s="122">
        <v>1</v>
      </c>
      <c r="H61" s="123">
        <v>93373162</v>
      </c>
      <c r="I61" s="115">
        <v>65773</v>
      </c>
      <c r="J61" s="131"/>
      <c r="K61" s="145">
        <v>3900000</v>
      </c>
      <c r="L61" s="145"/>
      <c r="M61" s="146"/>
      <c r="N61" s="147">
        <f>IF(OR(K61="",M61="",K61=0,M61=0),"",M61/K61)</f>
      </c>
      <c r="O61" s="148">
        <f>IF(OR($K61="",$M61="",$K61=0,$M61=0),"",$M61-$K61)</f>
      </c>
      <c r="P61" s="131"/>
      <c r="Q61" s="86"/>
    </row>
    <row r="62" spans="2:17" ht="17.25" customHeight="1">
      <c r="B62" s="131" t="s">
        <v>933</v>
      </c>
      <c r="C62" s="131" t="s">
        <v>933</v>
      </c>
      <c r="D62" s="149">
        <v>42962</v>
      </c>
      <c r="E62" s="131" t="s">
        <v>14</v>
      </c>
      <c r="F62" s="154">
        <v>78</v>
      </c>
      <c r="G62" s="122">
        <v>1</v>
      </c>
      <c r="H62" s="123">
        <v>93223156</v>
      </c>
      <c r="I62" s="115">
        <v>70658</v>
      </c>
      <c r="J62" s="131"/>
      <c r="K62" s="145">
        <v>3900000</v>
      </c>
      <c r="L62" s="145"/>
      <c r="M62" s="146"/>
      <c r="N62" s="147">
        <f>IF(OR(K62="",M62="",K62=0,M62=0),"",M62/K62)</f>
      </c>
      <c r="O62" s="148">
        <f>IF(OR($K62="",$M62="",$K62=0,$M62=0),"",$M62-$K62)</f>
      </c>
      <c r="P62" s="131"/>
      <c r="Q62" s="86"/>
    </row>
    <row r="63" spans="2:17" ht="17.25" customHeight="1">
      <c r="B63" s="63" t="s">
        <v>1467</v>
      </c>
      <c r="C63" s="63" t="s">
        <v>1468</v>
      </c>
      <c r="D63" s="127">
        <v>43783</v>
      </c>
      <c r="E63" s="63" t="s">
        <v>20</v>
      </c>
      <c r="F63" s="128">
        <v>67</v>
      </c>
      <c r="G63" s="129">
        <v>1</v>
      </c>
      <c r="H63" s="119">
        <v>92927280</v>
      </c>
      <c r="I63" s="119">
        <v>60218</v>
      </c>
      <c r="J63" s="86"/>
      <c r="K63" s="151"/>
      <c r="L63" s="151"/>
      <c r="M63" s="146"/>
      <c r="N63" s="152"/>
      <c r="O63" s="86"/>
      <c r="P63" s="86"/>
      <c r="Q63" s="86"/>
    </row>
    <row r="64" spans="2:17" ht="17.25" customHeight="1">
      <c r="B64" s="70" t="s">
        <v>827</v>
      </c>
      <c r="C64" s="70" t="s">
        <v>828</v>
      </c>
      <c r="D64" s="109">
        <v>43048</v>
      </c>
      <c r="E64" s="110" t="s">
        <v>17</v>
      </c>
      <c r="F64" s="112">
        <v>50</v>
      </c>
      <c r="G64" s="122">
        <v>1</v>
      </c>
      <c r="H64" s="123">
        <v>90821375</v>
      </c>
      <c r="I64" s="115">
        <v>65248</v>
      </c>
      <c r="J64" s="131"/>
      <c r="K64" s="145">
        <v>28000000</v>
      </c>
      <c r="L64" s="145">
        <v>16759161</v>
      </c>
      <c r="M64" s="146"/>
      <c r="N64" s="147">
        <f>IF(OR(K64="",M64="",K64=0,M64=0),"",M64/K64)</f>
      </c>
      <c r="O64" s="148">
        <f>IF(OR($K64="",$M64="",$K64=0,$M64=0),"",$M64-$K64)</f>
      </c>
      <c r="P64" s="131"/>
      <c r="Q64" s="86"/>
    </row>
    <row r="65" spans="2:17" ht="17.25" customHeight="1">
      <c r="B65" s="63" t="s">
        <v>1446</v>
      </c>
      <c r="C65" s="63" t="s">
        <v>1445</v>
      </c>
      <c r="D65" s="127">
        <v>43769</v>
      </c>
      <c r="E65" s="63" t="s">
        <v>20</v>
      </c>
      <c r="F65" s="128"/>
      <c r="G65" s="129">
        <v>1</v>
      </c>
      <c r="H65" s="161">
        <v>88464580</v>
      </c>
      <c r="I65" s="161">
        <v>55373</v>
      </c>
      <c r="J65" s="86"/>
      <c r="K65" s="151"/>
      <c r="L65" s="151"/>
      <c r="M65" s="146"/>
      <c r="N65" s="152"/>
      <c r="O65" s="86"/>
      <c r="P65" s="86"/>
      <c r="Q65" s="86"/>
    </row>
    <row r="66" spans="2:17" ht="17.25" customHeight="1">
      <c r="B66" s="70" t="s">
        <v>539</v>
      </c>
      <c r="C66" s="70" t="s">
        <v>540</v>
      </c>
      <c r="D66" s="109">
        <v>43321</v>
      </c>
      <c r="E66" s="111" t="s">
        <v>14</v>
      </c>
      <c r="F66" s="112"/>
      <c r="G66" s="122">
        <v>1</v>
      </c>
      <c r="H66" s="113">
        <v>87485465</v>
      </c>
      <c r="I66" s="116">
        <v>53708</v>
      </c>
      <c r="J66" s="131"/>
      <c r="K66" s="145">
        <v>130000000</v>
      </c>
      <c r="L66" s="145">
        <v>45402195</v>
      </c>
      <c r="M66" s="146">
        <v>315960074</v>
      </c>
      <c r="N66" s="147">
        <f>IF(OR(K66="",M66="",K66=0,M66=0),"",M66/K66)</f>
        <v>2.430462107692308</v>
      </c>
      <c r="O66" s="148">
        <f>IF(OR($K66="",$M66="",$K66=0,$M66=0),"",$M66-$K66)</f>
        <v>185960074</v>
      </c>
      <c r="P66" s="131"/>
      <c r="Q66" s="86"/>
    </row>
    <row r="67" spans="2:17" ht="17.25" customHeight="1">
      <c r="B67" s="70" t="s">
        <v>964</v>
      </c>
      <c r="C67" s="70" t="s">
        <v>965</v>
      </c>
      <c r="D67" s="109">
        <v>42922</v>
      </c>
      <c r="E67" s="110" t="s">
        <v>14</v>
      </c>
      <c r="F67" s="112">
        <v>71</v>
      </c>
      <c r="G67" s="122">
        <v>1</v>
      </c>
      <c r="H67" s="123">
        <v>87151695</v>
      </c>
      <c r="I67" s="115">
        <v>57333</v>
      </c>
      <c r="J67" s="131"/>
      <c r="K67" s="145">
        <v>175000000</v>
      </c>
      <c r="L67" s="145">
        <v>117027503</v>
      </c>
      <c r="M67" s="146">
        <v>880166924</v>
      </c>
      <c r="N67" s="147">
        <f>IF(OR(K67="",M67="",K67=0,M67=0),"",M67/K67)</f>
        <v>5.02952528</v>
      </c>
      <c r="O67" s="148">
        <f>IF(OR($K67="",$M67="",$K67=0,$M67=0),"",$M67-$K67)</f>
        <v>705166924</v>
      </c>
      <c r="P67" s="131"/>
      <c r="Q67" s="86"/>
    </row>
    <row r="68" spans="2:17" ht="17.25" customHeight="1">
      <c r="B68" s="108" t="s">
        <v>221</v>
      </c>
      <c r="C68" s="108" t="s">
        <v>221</v>
      </c>
      <c r="D68" s="109">
        <v>43559</v>
      </c>
      <c r="E68" s="111" t="s">
        <v>14</v>
      </c>
      <c r="F68" s="112">
        <v>61</v>
      </c>
      <c r="G68" s="122">
        <v>1</v>
      </c>
      <c r="H68" s="113">
        <v>86519910</v>
      </c>
      <c r="I68" s="116">
        <v>53767</v>
      </c>
      <c r="J68" s="131"/>
      <c r="K68" s="145">
        <v>100000000</v>
      </c>
      <c r="L68" s="145">
        <v>53505326</v>
      </c>
      <c r="M68" s="146">
        <v>345913630</v>
      </c>
      <c r="N68" s="147">
        <f>IF(OR(K68="",M68="",K68=0,M68=0),"",M68/K68)</f>
        <v>3.4591363</v>
      </c>
      <c r="O68" s="148">
        <f>IF(OR($K68="",$M68="",$K68=0,$M68=0),"",$M68-$K68)</f>
        <v>245913630</v>
      </c>
      <c r="P68" s="131"/>
      <c r="Q68" s="86"/>
    </row>
    <row r="69" spans="2:17" ht="17.25" customHeight="1">
      <c r="B69" s="108" t="s">
        <v>285</v>
      </c>
      <c r="C69" s="108" t="s">
        <v>285</v>
      </c>
      <c r="D69" s="109">
        <v>43509</v>
      </c>
      <c r="E69" s="111" t="s">
        <v>14</v>
      </c>
      <c r="F69" s="112"/>
      <c r="G69" s="122">
        <v>1</v>
      </c>
      <c r="H69" s="113">
        <v>84724687</v>
      </c>
      <c r="I69" s="116">
        <v>57757</v>
      </c>
      <c r="J69" s="131"/>
      <c r="K69" s="145"/>
      <c r="L69" s="145"/>
      <c r="M69" s="146"/>
      <c r="N69" s="153"/>
      <c r="O69" s="131"/>
      <c r="P69" s="131"/>
      <c r="Q69" s="86"/>
    </row>
    <row r="70" spans="2:17" ht="17.25" customHeight="1">
      <c r="B70" s="108" t="s">
        <v>1216</v>
      </c>
      <c r="C70" s="108" t="s">
        <v>1217</v>
      </c>
      <c r="D70" s="109">
        <v>42803</v>
      </c>
      <c r="E70" s="159" t="s">
        <v>14</v>
      </c>
      <c r="F70" s="112">
        <v>52</v>
      </c>
      <c r="G70" s="122">
        <v>1</v>
      </c>
      <c r="H70" s="123">
        <v>82120064</v>
      </c>
      <c r="I70" s="124">
        <v>50563</v>
      </c>
      <c r="J70" s="131"/>
      <c r="K70" s="145">
        <v>185000000</v>
      </c>
      <c r="L70" s="145">
        <v>61025472</v>
      </c>
      <c r="M70" s="146">
        <v>566652812</v>
      </c>
      <c r="N70" s="147">
        <f>IF(OR(K70="",M70="",K70=0,M70=0),"",M70/K70)</f>
        <v>3.062988172972973</v>
      </c>
      <c r="O70" s="148">
        <f>IF(OR($K70="",$M70="",$K70=0,$M70=0),"",$M70-$K70)</f>
        <v>381652812</v>
      </c>
      <c r="P70" s="131"/>
      <c r="Q70" s="86"/>
    </row>
    <row r="71" spans="2:17" ht="17.25" customHeight="1">
      <c r="B71" s="70" t="s">
        <v>1218</v>
      </c>
      <c r="C71" s="70" t="s">
        <v>987</v>
      </c>
      <c r="D71" s="109">
        <v>42894</v>
      </c>
      <c r="E71" s="110" t="s">
        <v>25</v>
      </c>
      <c r="F71" s="112"/>
      <c r="G71" s="122">
        <v>1</v>
      </c>
      <c r="H71" s="123">
        <v>81771568</v>
      </c>
      <c r="I71" s="115">
        <v>52532</v>
      </c>
      <c r="J71" s="131"/>
      <c r="K71" s="145">
        <v>125000000</v>
      </c>
      <c r="L71" s="145">
        <v>31688375</v>
      </c>
      <c r="M71" s="146">
        <v>410333326</v>
      </c>
      <c r="N71" s="147">
        <f>IF(OR(K71="",M71="",K71=0,M71=0),"",M71/K71)</f>
        <v>3.282666608</v>
      </c>
      <c r="O71" s="148">
        <f>IF(OR($K71="",$M71="",$K71=0,$M71=0),"",$M71-$K71)</f>
        <v>285333326</v>
      </c>
      <c r="P71" s="131"/>
      <c r="Q71" s="86"/>
    </row>
    <row r="72" spans="2:17" ht="17.25" customHeight="1">
      <c r="B72" s="70" t="s">
        <v>976</v>
      </c>
      <c r="C72" s="70" t="s">
        <v>977</v>
      </c>
      <c r="D72" s="109">
        <v>42908</v>
      </c>
      <c r="E72" s="110" t="s">
        <v>25</v>
      </c>
      <c r="F72" s="112">
        <v>59</v>
      </c>
      <c r="G72" s="122">
        <v>1</v>
      </c>
      <c r="H72" s="123">
        <v>81633485</v>
      </c>
      <c r="I72" s="115">
        <v>53824</v>
      </c>
      <c r="J72" s="131"/>
      <c r="K72" s="145">
        <v>217000000</v>
      </c>
      <c r="L72" s="145">
        <v>44680073</v>
      </c>
      <c r="M72" s="146">
        <v>605425157</v>
      </c>
      <c r="N72" s="147">
        <f>IF(OR(K72="",M72="",K72=0,M72=0),"",M72/K72)</f>
        <v>2.78997768202765</v>
      </c>
      <c r="O72" s="148">
        <f>IF(OR($K72="",$M72="",$K72=0,$M72=0),"",$M72-$K72)</f>
        <v>388425157</v>
      </c>
      <c r="P72" s="131"/>
      <c r="Q72" s="86"/>
    </row>
    <row r="73" spans="2:17" ht="17.25" customHeight="1">
      <c r="B73" s="111" t="s">
        <v>168</v>
      </c>
      <c r="C73" s="111" t="s">
        <v>169</v>
      </c>
      <c r="D73" s="109">
        <v>43601</v>
      </c>
      <c r="E73" s="111" t="s">
        <v>17</v>
      </c>
      <c r="F73" s="112">
        <v>56</v>
      </c>
      <c r="G73" s="122">
        <v>1</v>
      </c>
      <c r="H73" s="113">
        <v>78988835</v>
      </c>
      <c r="I73" s="113">
        <v>51559</v>
      </c>
      <c r="J73" s="131"/>
      <c r="K73" s="145">
        <v>55000000</v>
      </c>
      <c r="L73" s="145">
        <v>56818067</v>
      </c>
      <c r="M73" s="146">
        <v>316005492</v>
      </c>
      <c r="N73" s="147">
        <f>IF(OR(K73="",M73="",K73=0,M73=0),"",M73/K73)</f>
        <v>5.7455544</v>
      </c>
      <c r="O73" s="148">
        <f>IF(OR($K73="",$M73="",$K73=0,$M73=0),"",$M73-$K73)</f>
        <v>261005492</v>
      </c>
      <c r="P73" s="131"/>
      <c r="Q73" s="86"/>
    </row>
    <row r="74" spans="2:17" ht="17.25" customHeight="1">
      <c r="B74" s="70" t="s">
        <v>320</v>
      </c>
      <c r="C74" s="70" t="s">
        <v>321</v>
      </c>
      <c r="D74" s="109">
        <v>43489</v>
      </c>
      <c r="E74" s="111" t="s">
        <v>25</v>
      </c>
      <c r="F74" s="112">
        <v>54</v>
      </c>
      <c r="G74" s="122">
        <v>1</v>
      </c>
      <c r="H74" s="113">
        <v>77563439</v>
      </c>
      <c r="I74" s="116">
        <v>53790</v>
      </c>
      <c r="J74" s="131"/>
      <c r="K74" s="145">
        <v>48000000</v>
      </c>
      <c r="L74" s="145">
        <v>14504315</v>
      </c>
      <c r="M74" s="146">
        <v>81025217</v>
      </c>
      <c r="N74" s="147">
        <f>IF(OR(K74="",M74="",K74=0,M74=0),"",M74/K74)</f>
        <v>1.6880253541666668</v>
      </c>
      <c r="O74" s="148">
        <f>IF(OR($K74="",$M74="",$K74=0,$M74=0),"",$M74-$K74)</f>
        <v>33025217</v>
      </c>
      <c r="P74" s="131"/>
      <c r="Q74" s="86"/>
    </row>
    <row r="75" spans="2:17" ht="17.25" customHeight="1">
      <c r="B75" s="111" t="s">
        <v>1219</v>
      </c>
      <c r="C75" s="111" t="s">
        <v>1220</v>
      </c>
      <c r="D75" s="109">
        <v>42712</v>
      </c>
      <c r="E75" s="111" t="s">
        <v>17</v>
      </c>
      <c r="F75" s="121"/>
      <c r="G75" s="122">
        <v>1</v>
      </c>
      <c r="H75" s="123">
        <v>77107627</v>
      </c>
      <c r="I75" s="123">
        <v>55424</v>
      </c>
      <c r="J75" s="131"/>
      <c r="K75" s="145">
        <v>45000000</v>
      </c>
      <c r="L75" s="145">
        <v>17500000</v>
      </c>
      <c r="M75" s="146">
        <v>114455140</v>
      </c>
      <c r="N75" s="147">
        <f>IF(OR(K75="",M75="",K75=0,M75=0),"",M75/K75)</f>
        <v>2.5434475555555554</v>
      </c>
      <c r="O75" s="148">
        <f>IF(OR($K75="",$M75="",$K75=0,$M75=0),"",$M75-$K75)</f>
        <v>69455140</v>
      </c>
      <c r="P75" s="131"/>
      <c r="Q75" s="86"/>
    </row>
    <row r="76" spans="2:17" ht="17.25" customHeight="1">
      <c r="B76" s="70" t="s">
        <v>15</v>
      </c>
      <c r="C76" s="70" t="s">
        <v>16</v>
      </c>
      <c r="D76" s="109">
        <v>43734</v>
      </c>
      <c r="E76" s="110" t="s">
        <v>17</v>
      </c>
      <c r="F76" s="112">
        <v>60</v>
      </c>
      <c r="G76" s="122">
        <v>1</v>
      </c>
      <c r="H76" s="113">
        <v>74840598</v>
      </c>
      <c r="I76" s="116">
        <v>50221</v>
      </c>
      <c r="J76" s="131"/>
      <c r="K76" s="145"/>
      <c r="L76" s="145"/>
      <c r="M76" s="146"/>
      <c r="N76" s="153"/>
      <c r="O76" s="131"/>
      <c r="P76" s="131"/>
      <c r="Q76" s="86"/>
    </row>
    <row r="77" spans="2:17" ht="17.25" customHeight="1">
      <c r="B77" s="131" t="s">
        <v>938</v>
      </c>
      <c r="C77" s="131" t="s">
        <v>939</v>
      </c>
      <c r="D77" s="149">
        <v>42957</v>
      </c>
      <c r="E77" s="131" t="s">
        <v>14</v>
      </c>
      <c r="F77" s="154">
        <v>46</v>
      </c>
      <c r="G77" s="122">
        <v>1</v>
      </c>
      <c r="H77" s="123">
        <v>74186112</v>
      </c>
      <c r="I77" s="115">
        <v>51118</v>
      </c>
      <c r="J77" s="131"/>
      <c r="K77" s="145">
        <v>15000000</v>
      </c>
      <c r="L77" s="145">
        <v>35006404</v>
      </c>
      <c r="M77" s="146">
        <v>306515884</v>
      </c>
      <c r="N77" s="147">
        <f>IF(OR(K77="",M77="",K77=0,M77=0),"",M77/K77)</f>
        <v>20.434392266666666</v>
      </c>
      <c r="O77" s="148">
        <f>IF(OR($K77="",$M77="",$K77=0,$M77=0),"",$M77-$K77)</f>
        <v>291515884</v>
      </c>
      <c r="P77" s="131"/>
      <c r="Q77" s="86"/>
    </row>
    <row r="78" spans="2:17" ht="17.25" customHeight="1">
      <c r="B78" s="63" t="s">
        <v>1536</v>
      </c>
      <c r="C78" s="63" t="s">
        <v>1537</v>
      </c>
      <c r="D78" s="127">
        <v>43832</v>
      </c>
      <c r="E78" s="63" t="s">
        <v>17</v>
      </c>
      <c r="F78" s="128">
        <v>60</v>
      </c>
      <c r="G78" s="129">
        <v>1</v>
      </c>
      <c r="H78" s="119">
        <v>73059735</v>
      </c>
      <c r="I78" s="119">
        <v>46802</v>
      </c>
      <c r="J78" s="86"/>
      <c r="K78" s="151"/>
      <c r="L78" s="151"/>
      <c r="M78" s="146"/>
      <c r="N78" s="152"/>
      <c r="O78" s="86"/>
      <c r="P78" s="86"/>
      <c r="Q78" s="86"/>
    </row>
    <row r="79" spans="2:17" ht="17.25" customHeight="1">
      <c r="B79" s="70" t="s">
        <v>882</v>
      </c>
      <c r="C79" s="70" t="s">
        <v>883</v>
      </c>
      <c r="D79" s="109">
        <v>42999</v>
      </c>
      <c r="E79" s="110" t="s">
        <v>20</v>
      </c>
      <c r="F79" s="112"/>
      <c r="G79" s="122">
        <v>1</v>
      </c>
      <c r="H79" s="123">
        <v>72685910</v>
      </c>
      <c r="I79" s="115">
        <v>50857</v>
      </c>
      <c r="J79" s="131"/>
      <c r="K79" s="145">
        <v>104000000</v>
      </c>
      <c r="L79" s="145">
        <v>39023010</v>
      </c>
      <c r="M79" s="146">
        <v>410878571</v>
      </c>
      <c r="N79" s="147">
        <f>IF(OR(K79="",M79="",K79=0,M79=0),"",M79/K79)</f>
        <v>3.9507554903846156</v>
      </c>
      <c r="O79" s="148">
        <f>IF(OR($K79="",$M79="",$K79=0,$M79=0),"",$M79-$K79)</f>
        <v>306878571</v>
      </c>
      <c r="P79" s="131"/>
      <c r="Q79" s="86"/>
    </row>
    <row r="80" spans="2:17" ht="17.25" customHeight="1">
      <c r="B80" s="131" t="s">
        <v>864</v>
      </c>
      <c r="C80" s="131" t="s">
        <v>865</v>
      </c>
      <c r="D80" s="149">
        <v>43013</v>
      </c>
      <c r="E80" s="160" t="s">
        <v>14</v>
      </c>
      <c r="F80" s="154">
        <v>65</v>
      </c>
      <c r="G80" s="122">
        <v>1</v>
      </c>
      <c r="H80" s="123">
        <v>71475168</v>
      </c>
      <c r="I80" s="115">
        <v>45080</v>
      </c>
      <c r="J80" s="131"/>
      <c r="K80" s="145">
        <v>150000000</v>
      </c>
      <c r="L80" s="145">
        <v>32753122</v>
      </c>
      <c r="M80" s="146">
        <v>259344059</v>
      </c>
      <c r="N80" s="147">
        <f>IF(OR(K80="",M80="",K80=0,M80=0),"",M80/K80)</f>
        <v>1.7289603933333333</v>
      </c>
      <c r="O80" s="148">
        <f>IF(OR($K80="",$M80="",$K80=0,$M80=0),"",$M80-$K80)</f>
        <v>109344059</v>
      </c>
      <c r="P80" s="131"/>
      <c r="Q80" s="86"/>
    </row>
    <row r="81" spans="2:17" ht="17.25" customHeight="1">
      <c r="B81" s="111" t="s">
        <v>489</v>
      </c>
      <c r="C81" s="111" t="s">
        <v>490</v>
      </c>
      <c r="D81" s="109">
        <v>43363</v>
      </c>
      <c r="E81" s="111" t="s">
        <v>25</v>
      </c>
      <c r="F81" s="112">
        <v>58</v>
      </c>
      <c r="G81" s="122">
        <v>1</v>
      </c>
      <c r="H81" s="113">
        <v>70513326</v>
      </c>
      <c r="I81" s="113">
        <v>51160</v>
      </c>
      <c r="J81" s="131"/>
      <c r="K81" s="145"/>
      <c r="L81" s="145">
        <v>1638895</v>
      </c>
      <c r="M81" s="146"/>
      <c r="N81" s="147">
        <f>IF(OR(K81="",M81="",K81=0,M81=0),"",M81/K81)</f>
      </c>
      <c r="O81" s="148">
        <f>IF(OR($K81="",$M81="",$K81=0,$M81=0),"",$M81-$K81)</f>
      </c>
      <c r="P81" s="131"/>
      <c r="Q81" s="86"/>
    </row>
    <row r="82" spans="2:17" ht="17.25" customHeight="1">
      <c r="B82" s="70" t="s">
        <v>799</v>
      </c>
      <c r="C82" s="70" t="s">
        <v>800</v>
      </c>
      <c r="D82" s="109">
        <v>43076</v>
      </c>
      <c r="E82" s="110" t="s">
        <v>25</v>
      </c>
      <c r="F82" s="112">
        <v>54</v>
      </c>
      <c r="G82" s="122">
        <v>1</v>
      </c>
      <c r="H82" s="123">
        <v>69518077</v>
      </c>
      <c r="I82" s="115">
        <v>50260</v>
      </c>
      <c r="J82" s="131"/>
      <c r="K82" s="145">
        <v>69000000</v>
      </c>
      <c r="L82" s="145">
        <v>29651193</v>
      </c>
      <c r="M82" s="146">
        <v>104029443</v>
      </c>
      <c r="N82" s="147">
        <f>IF(OR(K82="",M82="",K82=0,M82=0),"",M82/K82)</f>
        <v>1.5076730869565218</v>
      </c>
      <c r="O82" s="148">
        <f>IF(OR($K82="",$M82="",$K82=0,$M82=0),"",$M82-$K82)</f>
        <v>35029443</v>
      </c>
      <c r="P82" s="131"/>
      <c r="Q82" s="86"/>
    </row>
    <row r="83" spans="2:17" ht="17.25" customHeight="1">
      <c r="B83" s="111" t="s">
        <v>360</v>
      </c>
      <c r="C83" s="111" t="s">
        <v>361</v>
      </c>
      <c r="D83" s="109">
        <v>43461</v>
      </c>
      <c r="E83" s="111" t="s">
        <v>25</v>
      </c>
      <c r="F83" s="112">
        <v>55</v>
      </c>
      <c r="G83" s="122">
        <v>1</v>
      </c>
      <c r="H83" s="113">
        <v>68991583</v>
      </c>
      <c r="I83" s="116">
        <v>45697</v>
      </c>
      <c r="J83" s="131"/>
      <c r="K83" s="145">
        <v>100000000</v>
      </c>
      <c r="L83" s="145">
        <v>7559850</v>
      </c>
      <c r="M83" s="146">
        <v>80051040</v>
      </c>
      <c r="N83" s="147">
        <f>IF(OR(K83="",M83="",K83=0,M83=0),"",M83/K83)</f>
        <v>0.8005104</v>
      </c>
      <c r="O83" s="148">
        <f>IF(OR($K83="",$M83="",$K83=0,$M83=0),"",$M83-$K83)</f>
        <v>-19948960</v>
      </c>
      <c r="P83" s="131"/>
      <c r="Q83" s="86"/>
    </row>
    <row r="84" spans="2:17" ht="17.25" customHeight="1">
      <c r="B84" s="70" t="s">
        <v>1039</v>
      </c>
      <c r="C84" s="70" t="s">
        <v>1040</v>
      </c>
      <c r="D84" s="109">
        <v>42838</v>
      </c>
      <c r="E84" s="110" t="s">
        <v>14</v>
      </c>
      <c r="F84" s="112">
        <v>60</v>
      </c>
      <c r="G84" s="122">
        <v>1</v>
      </c>
      <c r="H84" s="123">
        <v>68969962</v>
      </c>
      <c r="I84" s="115">
        <v>50511</v>
      </c>
      <c r="J84" s="131"/>
      <c r="K84" s="145">
        <v>125000000</v>
      </c>
      <c r="L84" s="145">
        <v>50198902</v>
      </c>
      <c r="M84" s="146">
        <v>527965936</v>
      </c>
      <c r="N84" s="147">
        <f>IF(OR(K84="",M84="",K84=0,M84=0),"",M84/K84)</f>
        <v>4.223727488</v>
      </c>
      <c r="O84" s="148">
        <f>IF(OR($K84="",$M84="",$K84=0,$M84=0),"",$M84-$K84)</f>
        <v>402965936</v>
      </c>
      <c r="P84" s="131"/>
      <c r="Q84" s="86"/>
    </row>
    <row r="85" spans="2:17" ht="17.25" customHeight="1">
      <c r="B85" s="108" t="s">
        <v>1091</v>
      </c>
      <c r="C85" s="108" t="s">
        <v>1092</v>
      </c>
      <c r="D85" s="109">
        <v>42789</v>
      </c>
      <c r="E85" s="110" t="s">
        <v>17</v>
      </c>
      <c r="F85" s="112">
        <v>50</v>
      </c>
      <c r="G85" s="122">
        <v>1</v>
      </c>
      <c r="H85" s="123">
        <v>66772090</v>
      </c>
      <c r="I85" s="115">
        <v>46027</v>
      </c>
      <c r="J85" s="131"/>
      <c r="K85" s="145">
        <v>40000000</v>
      </c>
      <c r="L85" s="145">
        <v>30436123</v>
      </c>
      <c r="M85" s="146">
        <v>158216655</v>
      </c>
      <c r="N85" s="147">
        <f>IF(OR(K85="",M85="",K85=0,M85=0),"",M85/K85)</f>
        <v>3.955416375</v>
      </c>
      <c r="O85" s="148">
        <f>IF(OR($K85="",$M85="",$K85=0,$M85=0),"",$M85-$K85)</f>
        <v>118216655</v>
      </c>
      <c r="P85" s="131"/>
      <c r="Q85" s="86"/>
    </row>
    <row r="86" spans="2:17" ht="17.25" customHeight="1">
      <c r="B86" s="141" t="s">
        <v>1415</v>
      </c>
      <c r="C86" s="141" t="s">
        <v>1415</v>
      </c>
      <c r="D86" s="127">
        <v>43748</v>
      </c>
      <c r="E86" s="63" t="s">
        <v>25</v>
      </c>
      <c r="F86" s="128">
        <v>54</v>
      </c>
      <c r="G86" s="129">
        <v>1</v>
      </c>
      <c r="H86" s="119">
        <v>66467780</v>
      </c>
      <c r="I86" s="119">
        <v>41072</v>
      </c>
      <c r="J86" s="86"/>
      <c r="K86" s="151"/>
      <c r="L86" s="151"/>
      <c r="M86" s="146"/>
      <c r="N86" s="152"/>
      <c r="O86" s="86"/>
      <c r="P86" s="86"/>
      <c r="Q86" s="86"/>
    </row>
    <row r="87" spans="2:17" ht="17.25" customHeight="1">
      <c r="B87" s="70" t="s">
        <v>980</v>
      </c>
      <c r="C87" s="70" t="s">
        <v>981</v>
      </c>
      <c r="D87" s="109">
        <v>42901</v>
      </c>
      <c r="E87" s="110" t="s">
        <v>20</v>
      </c>
      <c r="F87" s="112"/>
      <c r="G87" s="122">
        <v>1</v>
      </c>
      <c r="H87" s="123">
        <v>66059995</v>
      </c>
      <c r="I87" s="115">
        <v>48861</v>
      </c>
      <c r="J87" s="131"/>
      <c r="K87" s="145">
        <v>175000000</v>
      </c>
      <c r="L87" s="145">
        <v>53688680</v>
      </c>
      <c r="M87" s="146">
        <v>383889151</v>
      </c>
      <c r="N87" s="147">
        <f>IF(OR(K87="",M87="",K87=0,M87=0),"",M87/K87)</f>
        <v>2.193652291428571</v>
      </c>
      <c r="O87" s="148">
        <f>IF(OR($K87="",$M87="",$K87=0,$M87=0),"",$M87-$K87)</f>
        <v>208889151</v>
      </c>
      <c r="P87" s="131"/>
      <c r="Q87" s="86"/>
    </row>
    <row r="88" spans="2:17" ht="17.25" customHeight="1">
      <c r="B88" s="111" t="s">
        <v>23</v>
      </c>
      <c r="C88" s="111" t="s">
        <v>24</v>
      </c>
      <c r="D88" s="109">
        <v>43692</v>
      </c>
      <c r="E88" s="111" t="s">
        <v>25</v>
      </c>
      <c r="F88" s="112">
        <v>61</v>
      </c>
      <c r="G88" s="122">
        <v>1</v>
      </c>
      <c r="H88" s="113">
        <v>65801451</v>
      </c>
      <c r="I88" s="113">
        <v>46296</v>
      </c>
      <c r="J88" s="131"/>
      <c r="K88" s="145"/>
      <c r="L88" s="145"/>
      <c r="M88" s="146"/>
      <c r="N88" s="153"/>
      <c r="O88" s="131"/>
      <c r="P88" s="131"/>
      <c r="Q88" s="86"/>
    </row>
    <row r="89" spans="2:17" ht="17.25" customHeight="1">
      <c r="B89" s="131" t="s">
        <v>912</v>
      </c>
      <c r="C89" s="131" t="s">
        <v>913</v>
      </c>
      <c r="D89" s="149">
        <v>42978</v>
      </c>
      <c r="E89" s="131" t="s">
        <v>25</v>
      </c>
      <c r="F89" s="154">
        <v>52</v>
      </c>
      <c r="G89" s="122">
        <v>1</v>
      </c>
      <c r="H89" s="123">
        <v>65008678</v>
      </c>
      <c r="I89" s="115">
        <v>45350</v>
      </c>
      <c r="J89" s="131"/>
      <c r="K89" s="145">
        <v>50000000</v>
      </c>
      <c r="L89" s="145">
        <v>16776390</v>
      </c>
      <c r="M89" s="146">
        <v>51342000</v>
      </c>
      <c r="N89" s="147">
        <f>IF(OR(K89="",M89="",K89=0,M89=0),"",M89/K89)</f>
        <v>1.02684</v>
      </c>
      <c r="O89" s="148">
        <f>IF(OR($K89="",$M89="",$K89=0,$M89=0),"",$M89-$K89)</f>
        <v>1342000</v>
      </c>
      <c r="P89" s="131"/>
      <c r="Q89" s="86"/>
    </row>
    <row r="90" spans="2:17" ht="17.25" customHeight="1">
      <c r="B90" s="111" t="s">
        <v>62</v>
      </c>
      <c r="C90" s="111" t="s">
        <v>62</v>
      </c>
      <c r="D90" s="109">
        <v>43636</v>
      </c>
      <c r="E90" s="111" t="s">
        <v>20</v>
      </c>
      <c r="F90" s="112">
        <v>83</v>
      </c>
      <c r="G90" s="122">
        <v>1</v>
      </c>
      <c r="H90" s="113">
        <v>64677660</v>
      </c>
      <c r="I90" s="113">
        <v>45060</v>
      </c>
      <c r="J90" s="131"/>
      <c r="K90" s="145"/>
      <c r="L90" s="145">
        <v>120908065</v>
      </c>
      <c r="M90" s="146"/>
      <c r="N90" s="153"/>
      <c r="O90" s="131"/>
      <c r="P90" s="131"/>
      <c r="Q90" s="86"/>
    </row>
    <row r="91" spans="2:17" ht="17.25" customHeight="1">
      <c r="B91" s="111" t="s">
        <v>18</v>
      </c>
      <c r="C91" s="111" t="s">
        <v>19</v>
      </c>
      <c r="D91" s="109">
        <v>43727</v>
      </c>
      <c r="E91" s="111" t="s">
        <v>20</v>
      </c>
      <c r="F91" s="112">
        <v>73</v>
      </c>
      <c r="G91" s="122">
        <v>1</v>
      </c>
      <c r="H91" s="113">
        <v>64569180</v>
      </c>
      <c r="I91" s="113">
        <v>40634</v>
      </c>
      <c r="J91" s="131"/>
      <c r="K91" s="145"/>
      <c r="L91" s="145"/>
      <c r="M91" s="146"/>
      <c r="N91" s="153"/>
      <c r="O91" s="131"/>
      <c r="P91" s="131"/>
      <c r="Q91" s="86"/>
    </row>
    <row r="92" spans="2:17" ht="17.25" customHeight="1">
      <c r="B92" s="111" t="s">
        <v>852</v>
      </c>
      <c r="C92" s="111" t="s">
        <v>853</v>
      </c>
      <c r="D92" s="149">
        <v>43027</v>
      </c>
      <c r="E92" s="110" t="s">
        <v>14</v>
      </c>
      <c r="F92" s="122">
        <v>50</v>
      </c>
      <c r="G92" s="122">
        <v>1</v>
      </c>
      <c r="H92" s="123">
        <v>63663778</v>
      </c>
      <c r="I92" s="115">
        <v>38833</v>
      </c>
      <c r="J92" s="131"/>
      <c r="K92" s="145">
        <v>120000000</v>
      </c>
      <c r="L92" s="145">
        <v>13707376</v>
      </c>
      <c r="M92" s="146">
        <v>221600160</v>
      </c>
      <c r="N92" s="147">
        <f>IF(OR(K92="",M92="",K92=0,M92=0),"",M92/K92)</f>
        <v>1.846668</v>
      </c>
      <c r="O92" s="148">
        <f>IF(OR($K92="",$M92="",$K92=0,$M92=0),"",$M92-$K92)</f>
        <v>101600160</v>
      </c>
      <c r="P92" s="131"/>
      <c r="Q92" s="86"/>
    </row>
    <row r="93" spans="2:17" ht="17.25" customHeight="1">
      <c r="B93" s="70" t="s">
        <v>668</v>
      </c>
      <c r="C93" s="70" t="s">
        <v>669</v>
      </c>
      <c r="D93" s="109">
        <v>43195</v>
      </c>
      <c r="E93" s="110" t="s">
        <v>25</v>
      </c>
      <c r="F93" s="112">
        <v>54</v>
      </c>
      <c r="G93" s="122">
        <v>1</v>
      </c>
      <c r="H93" s="113">
        <v>62758702</v>
      </c>
      <c r="I93" s="116">
        <v>39710</v>
      </c>
      <c r="J93" s="131"/>
      <c r="K93" s="145">
        <v>150000000</v>
      </c>
      <c r="L93" s="145">
        <v>28116535</v>
      </c>
      <c r="M93" s="146">
        <v>290061297</v>
      </c>
      <c r="N93" s="147">
        <f>IF(OR(K93="",M93="",K93=0,M93=0),"",M93/K93)</f>
        <v>1.93374198</v>
      </c>
      <c r="O93" s="148">
        <f>IF(OR($K93="",$M93="",$K93=0,$M93=0),"",$M93-$K93)</f>
        <v>140061297</v>
      </c>
      <c r="P93" s="131"/>
      <c r="Q93" s="86"/>
    </row>
    <row r="94" spans="2:17" ht="17.25" customHeight="1">
      <c r="B94" s="70" t="s">
        <v>581</v>
      </c>
      <c r="C94" s="70" t="s">
        <v>582</v>
      </c>
      <c r="D94" s="109">
        <v>43272</v>
      </c>
      <c r="E94" s="111" t="s">
        <v>14</v>
      </c>
      <c r="F94" s="112"/>
      <c r="G94" s="122">
        <v>1</v>
      </c>
      <c r="H94" s="113">
        <v>62736486</v>
      </c>
      <c r="I94" s="116">
        <v>42758</v>
      </c>
      <c r="J94" s="131"/>
      <c r="K94" s="145">
        <v>70000000</v>
      </c>
      <c r="L94" s="145">
        <v>41607378</v>
      </c>
      <c r="M94" s="146">
        <v>283980167</v>
      </c>
      <c r="N94" s="147">
        <f>IF(OR(K94="",M94="",K94=0,M94=0),"",M94/K94)</f>
        <v>4.056859528571429</v>
      </c>
      <c r="O94" s="148">
        <f>IF(OR($K94="",$M94="",$K94=0,$M94=0),"",$M94-$K94)</f>
        <v>213980167</v>
      </c>
      <c r="P94" s="131"/>
      <c r="Q94" s="86"/>
    </row>
    <row r="95" spans="2:17" ht="17.25" customHeight="1">
      <c r="B95" s="111" t="s">
        <v>743</v>
      </c>
      <c r="C95" s="111" t="s">
        <v>744</v>
      </c>
      <c r="D95" s="109">
        <v>43125</v>
      </c>
      <c r="E95" s="111" t="s">
        <v>20</v>
      </c>
      <c r="F95" s="112"/>
      <c r="G95" s="122">
        <v>1</v>
      </c>
      <c r="H95" s="113">
        <v>61933355</v>
      </c>
      <c r="I95" s="113">
        <v>40379</v>
      </c>
      <c r="J95" s="131"/>
      <c r="K95" s="145">
        <v>62000000</v>
      </c>
      <c r="L95" s="145">
        <v>24167011</v>
      </c>
      <c r="M95" s="146">
        <v>284845303</v>
      </c>
      <c r="N95" s="147">
        <f>IF(OR(K95="",M95="",K95=0,M95=0),"",M95/K95)</f>
        <v>4.594279080645161</v>
      </c>
      <c r="O95" s="148">
        <f>IF(OR($K95="",$M95="",$K95=0,$M95=0),"",$M95-$K95)</f>
        <v>222845303</v>
      </c>
      <c r="P95" s="131"/>
      <c r="Q95" s="86"/>
    </row>
    <row r="96" spans="2:17" ht="17.25" customHeight="1">
      <c r="B96" s="141" t="s">
        <v>1549</v>
      </c>
      <c r="C96" s="141" t="s">
        <v>1548</v>
      </c>
      <c r="D96" s="127">
        <v>43846</v>
      </c>
      <c r="E96" s="63" t="s">
        <v>25</v>
      </c>
      <c r="F96" s="128">
        <v>63</v>
      </c>
      <c r="G96" s="129">
        <v>1</v>
      </c>
      <c r="H96" s="119">
        <v>61784705</v>
      </c>
      <c r="I96" s="142">
        <v>39182</v>
      </c>
      <c r="J96" s="86"/>
      <c r="K96" s="151"/>
      <c r="L96" s="151"/>
      <c r="M96" s="146"/>
      <c r="N96" s="152"/>
      <c r="O96" s="86"/>
      <c r="P96" s="86"/>
      <c r="Q96" s="86"/>
    </row>
    <row r="97" spans="2:17" ht="17.25" customHeight="1">
      <c r="B97" s="70" t="s">
        <v>956</v>
      </c>
      <c r="C97" s="70" t="s">
        <v>956</v>
      </c>
      <c r="D97" s="109">
        <v>42936</v>
      </c>
      <c r="E97" s="110" t="s">
        <v>14</v>
      </c>
      <c r="F97" s="112">
        <v>48</v>
      </c>
      <c r="G97" s="122">
        <v>1</v>
      </c>
      <c r="H97" s="123">
        <v>61771997</v>
      </c>
      <c r="I97" s="115">
        <v>42207</v>
      </c>
      <c r="J97" s="131"/>
      <c r="K97" s="145">
        <v>100000000</v>
      </c>
      <c r="L97" s="145">
        <v>50513488</v>
      </c>
      <c r="M97" s="146">
        <v>525573161</v>
      </c>
      <c r="N97" s="147">
        <f>IF(OR(K97="",M97="",K97=0,M97=0),"",M97/K97)</f>
        <v>5.25573161</v>
      </c>
      <c r="O97" s="148">
        <f>IF(OR($K97="",$M97="",$K97=0,$M97=0),"",$M97-$K97)</f>
        <v>425573161</v>
      </c>
      <c r="P97" s="131"/>
      <c r="Q97" s="86"/>
    </row>
    <row r="98" spans="2:17" ht="17.25" customHeight="1">
      <c r="B98" s="111" t="s">
        <v>499</v>
      </c>
      <c r="C98" s="111" t="s">
        <v>500</v>
      </c>
      <c r="D98" s="109">
        <v>43356</v>
      </c>
      <c r="E98" s="111" t="s">
        <v>20</v>
      </c>
      <c r="F98" s="112"/>
      <c r="G98" s="122">
        <v>1</v>
      </c>
      <c r="H98" s="113">
        <v>60710398</v>
      </c>
      <c r="I98" s="113">
        <v>38316</v>
      </c>
      <c r="J98" s="131"/>
      <c r="K98" s="145">
        <v>88000000</v>
      </c>
      <c r="L98" s="145">
        <v>24632284</v>
      </c>
      <c r="M98" s="146">
        <v>51024708</v>
      </c>
      <c r="N98" s="147">
        <f>IF(OR(K98="",M98="",K98=0,M98=0),"",M98/K98)</f>
        <v>0.5798262272727273</v>
      </c>
      <c r="O98" s="148">
        <f>IF(OR($K98="",$M98="",$K98=0,$M98=0),"",$M98-$K98)</f>
        <v>-36975292</v>
      </c>
      <c r="P98" s="131"/>
      <c r="Q98" s="86"/>
    </row>
    <row r="99" spans="2:17" ht="17.25" customHeight="1">
      <c r="B99" s="70" t="s">
        <v>1221</v>
      </c>
      <c r="C99" s="70" t="s">
        <v>1221</v>
      </c>
      <c r="D99" s="109">
        <v>42936</v>
      </c>
      <c r="E99" s="110" t="s">
        <v>28</v>
      </c>
      <c r="F99" s="112">
        <v>63</v>
      </c>
      <c r="G99" s="122">
        <v>1</v>
      </c>
      <c r="H99" s="123">
        <v>58500968</v>
      </c>
      <c r="I99" s="115">
        <v>38340</v>
      </c>
      <c r="J99" s="131"/>
      <c r="K99" s="145">
        <v>177000000</v>
      </c>
      <c r="L99" s="145">
        <v>17007624</v>
      </c>
      <c r="M99" s="146">
        <v>225874228</v>
      </c>
      <c r="N99" s="147">
        <f>IF(OR(K99="",M99="",K99=0,M99=0),"",M99/K99)</f>
        <v>1.2761255819209039</v>
      </c>
      <c r="O99" s="148">
        <f>IF(OR($K99="",$M99="",$K99=0,$M99=0),"",$M99-$K99)</f>
        <v>48874228</v>
      </c>
      <c r="P99" s="131"/>
      <c r="Q99" s="86"/>
    </row>
    <row r="100" spans="2:17" ht="17.25" customHeight="1">
      <c r="B100" s="70" t="s">
        <v>300</v>
      </c>
      <c r="C100" s="70" t="s">
        <v>301</v>
      </c>
      <c r="D100" s="109">
        <v>43503</v>
      </c>
      <c r="E100" s="111" t="s">
        <v>14</v>
      </c>
      <c r="F100" s="112"/>
      <c r="G100" s="122">
        <v>1</v>
      </c>
      <c r="H100" s="113">
        <v>58450238</v>
      </c>
      <c r="I100" s="116">
        <v>38934</v>
      </c>
      <c r="J100" s="131"/>
      <c r="K100" s="145">
        <v>100000000</v>
      </c>
      <c r="L100" s="145">
        <v>34115335</v>
      </c>
      <c r="M100" s="146"/>
      <c r="N100" s="153"/>
      <c r="O100" s="131"/>
      <c r="P100" s="131"/>
      <c r="Q100" s="86"/>
    </row>
    <row r="101" spans="2:17" ht="17.25" customHeight="1">
      <c r="B101" s="131" t="s">
        <v>942</v>
      </c>
      <c r="C101" s="131" t="s">
        <v>943</v>
      </c>
      <c r="D101" s="149">
        <v>42950</v>
      </c>
      <c r="E101" s="131" t="s">
        <v>20</v>
      </c>
      <c r="F101" s="131"/>
      <c r="G101" s="122">
        <v>1</v>
      </c>
      <c r="H101" s="123">
        <v>58232859</v>
      </c>
      <c r="I101" s="115">
        <v>44889</v>
      </c>
      <c r="J101" s="131"/>
      <c r="K101" s="145">
        <v>10000000</v>
      </c>
      <c r="L101" s="145">
        <v>11727390</v>
      </c>
      <c r="M101" s="146"/>
      <c r="N101" s="147">
        <f>IF(OR(K101="",M101="",K101=0,M101=0),"",M101/K101)</f>
      </c>
      <c r="O101" s="148">
        <f>IF(OR($K101="",$M101="",$K101=0,$M101=0),"",$M101-$K101)</f>
      </c>
      <c r="P101" s="131"/>
      <c r="Q101" s="86"/>
    </row>
    <row r="102" spans="2:17" ht="17.25" customHeight="1">
      <c r="B102" s="70" t="s">
        <v>710</v>
      </c>
      <c r="C102" s="70" t="s">
        <v>711</v>
      </c>
      <c r="D102" s="109">
        <v>43160</v>
      </c>
      <c r="E102" s="110" t="s">
        <v>20</v>
      </c>
      <c r="F102" s="112"/>
      <c r="G102" s="122">
        <v>1</v>
      </c>
      <c r="H102" s="113">
        <v>58136990</v>
      </c>
      <c r="I102" s="116">
        <v>38495</v>
      </c>
      <c r="J102" s="131"/>
      <c r="K102" s="145">
        <v>69000000</v>
      </c>
      <c r="L102" s="145">
        <v>16853422</v>
      </c>
      <c r="M102" s="146">
        <v>150230691</v>
      </c>
      <c r="N102" s="147">
        <f>IF(OR(K102="",M102="",K102=0,M102=0),"",M102/K102)</f>
        <v>2.177256391304348</v>
      </c>
      <c r="O102" s="148">
        <f>IF(OR($K102="",$M102="",$K102=0,$M102=0),"",$M102-$K102)</f>
        <v>81230691</v>
      </c>
      <c r="P102" s="131"/>
      <c r="Q102" s="86"/>
    </row>
    <row r="103" spans="2:17" ht="17.25" customHeight="1">
      <c r="B103" s="137" t="s">
        <v>825</v>
      </c>
      <c r="C103" s="70" t="s">
        <v>826</v>
      </c>
      <c r="D103" s="109">
        <v>43048</v>
      </c>
      <c r="E103" s="110" t="s">
        <v>20</v>
      </c>
      <c r="F103" s="112"/>
      <c r="G103" s="122">
        <v>1</v>
      </c>
      <c r="H103" s="123">
        <v>58126246</v>
      </c>
      <c r="I103" s="115">
        <v>42069</v>
      </c>
      <c r="J103" s="131"/>
      <c r="K103" s="145">
        <v>55000000</v>
      </c>
      <c r="L103" s="145">
        <v>28681472</v>
      </c>
      <c r="M103" s="146">
        <v>352789811</v>
      </c>
      <c r="N103" s="147">
        <f>IF(OR(K103="",M103="",K103=0,M103=0),"",M103/K103)</f>
        <v>6.4143602</v>
      </c>
      <c r="O103" s="148">
        <f>IF(OR($K103="",$M103="",$K103=0,$M103=0),"",$M103-$K103)</f>
        <v>297789811</v>
      </c>
      <c r="P103" s="131"/>
      <c r="Q103" s="86"/>
    </row>
    <row r="104" spans="2:17" ht="17.25" customHeight="1">
      <c r="B104" s="206" t="s">
        <v>1566</v>
      </c>
      <c r="C104" s="206" t="s">
        <v>1565</v>
      </c>
      <c r="D104" s="207">
        <v>43860</v>
      </c>
      <c r="E104" s="208" t="s">
        <v>17</v>
      </c>
      <c r="F104" s="203">
        <v>64</v>
      </c>
      <c r="G104" s="204">
        <v>1</v>
      </c>
      <c r="H104" s="119">
        <v>57439240</v>
      </c>
      <c r="I104" s="119">
        <v>35435</v>
      </c>
      <c r="J104" s="56"/>
      <c r="K104" s="212"/>
      <c r="L104" s="212"/>
      <c r="M104" s="213"/>
      <c r="N104" s="214"/>
      <c r="O104" s="56"/>
      <c r="P104" s="56"/>
      <c r="Q104" s="56"/>
    </row>
    <row r="105" spans="2:17" ht="17.25" customHeight="1">
      <c r="B105" s="108" t="s">
        <v>222</v>
      </c>
      <c r="C105" s="108" t="s">
        <v>223</v>
      </c>
      <c r="D105" s="109">
        <v>43559</v>
      </c>
      <c r="E105" s="111" t="s">
        <v>25</v>
      </c>
      <c r="F105" s="112">
        <v>50</v>
      </c>
      <c r="G105" s="122">
        <v>1</v>
      </c>
      <c r="H105" s="113">
        <v>55840980</v>
      </c>
      <c r="I105" s="116">
        <v>37914</v>
      </c>
      <c r="J105" s="131"/>
      <c r="K105" s="145">
        <v>21000000</v>
      </c>
      <c r="L105" s="145">
        <v>24502775</v>
      </c>
      <c r="M105" s="146">
        <v>112399944</v>
      </c>
      <c r="N105" s="147">
        <f>IF(OR(K105="",M105="",K105=0,M105=0),"",M105/K105)</f>
        <v>5.352378285714286</v>
      </c>
      <c r="O105" s="148">
        <f>IF(OR($K105="",$M105="",$K105=0,$M105=0),"",$M105-$K105)</f>
        <v>91399944</v>
      </c>
      <c r="P105" s="131"/>
      <c r="Q105" s="86"/>
    </row>
    <row r="106" spans="2:17" ht="17.25" customHeight="1">
      <c r="B106" s="70" t="s">
        <v>962</v>
      </c>
      <c r="C106" s="70" t="s">
        <v>963</v>
      </c>
      <c r="D106" s="109">
        <v>42929</v>
      </c>
      <c r="E106" s="110" t="s">
        <v>14</v>
      </c>
      <c r="F106" s="112">
        <v>68</v>
      </c>
      <c r="G106" s="122">
        <v>1</v>
      </c>
      <c r="H106" s="123">
        <v>55255189</v>
      </c>
      <c r="I106" s="115">
        <v>35014</v>
      </c>
      <c r="J106" s="131"/>
      <c r="K106" s="145">
        <v>150000000</v>
      </c>
      <c r="L106" s="145">
        <v>56262929</v>
      </c>
      <c r="M106" s="146">
        <v>490664238</v>
      </c>
      <c r="N106" s="147">
        <f>IF(OR(K106="",M106="",K106=0,M106=0),"",M106/K106)</f>
        <v>3.27109492</v>
      </c>
      <c r="O106" s="148">
        <f>IF(OR($K106="",$M106="",$K106=0,$M106=0),"",$M106-$K106)</f>
        <v>340664238</v>
      </c>
      <c r="P106" s="131"/>
      <c r="Q106" s="86"/>
    </row>
    <row r="107" spans="2:17" ht="17.25" customHeight="1">
      <c r="B107" s="70" t="s">
        <v>998</v>
      </c>
      <c r="C107" s="70" t="s">
        <v>998</v>
      </c>
      <c r="D107" s="109">
        <v>42887</v>
      </c>
      <c r="E107" s="110" t="s">
        <v>14</v>
      </c>
      <c r="F107" s="112">
        <v>60</v>
      </c>
      <c r="G107" s="122">
        <v>1</v>
      </c>
      <c r="H107" s="123">
        <v>55064207</v>
      </c>
      <c r="I107" s="115">
        <v>35282</v>
      </c>
      <c r="J107" s="131"/>
      <c r="K107" s="145">
        <v>149000002</v>
      </c>
      <c r="L107" s="145">
        <v>103251471</v>
      </c>
      <c r="M107" s="146">
        <v>821763408</v>
      </c>
      <c r="N107" s="147">
        <f>IF(OR(K107="",M107="",K107=0,M107=0),"",M107/K107)</f>
        <v>5.515190583688717</v>
      </c>
      <c r="O107" s="148">
        <f>IF(OR($K107="",$M107="",$K107=0,$M107=0),"",$M107-$K107)</f>
        <v>672763406</v>
      </c>
      <c r="P107" s="131"/>
      <c r="Q107" s="86"/>
    </row>
    <row r="108" spans="2:17" ht="17.25" customHeight="1">
      <c r="B108" s="137" t="s">
        <v>563</v>
      </c>
      <c r="C108" s="70" t="s">
        <v>564</v>
      </c>
      <c r="D108" s="109">
        <v>43293</v>
      </c>
      <c r="E108" s="110" t="s">
        <v>25</v>
      </c>
      <c r="F108" s="112">
        <v>57</v>
      </c>
      <c r="G108" s="122">
        <v>1</v>
      </c>
      <c r="H108" s="113">
        <v>54072322</v>
      </c>
      <c r="I108" s="116">
        <v>33731</v>
      </c>
      <c r="J108" s="131"/>
      <c r="K108" s="145">
        <v>125000000</v>
      </c>
      <c r="L108" s="145">
        <v>24905015</v>
      </c>
      <c r="M108" s="146">
        <v>292351275</v>
      </c>
      <c r="N108" s="147">
        <f>IF(OR(K108="",M108="",K108=0,M108=0),"",M108/K108)</f>
        <v>2.3388102</v>
      </c>
      <c r="O108" s="148">
        <f>IF(OR($K108="",$M108="",$K108=0,$M108=0),"",$M108-$K108)</f>
        <v>167351275</v>
      </c>
      <c r="P108" s="131"/>
      <c r="Q108" s="86"/>
    </row>
    <row r="109" spans="2:17" ht="17.25" customHeight="1">
      <c r="B109" s="111" t="s">
        <v>143</v>
      </c>
      <c r="C109" s="111" t="s">
        <v>144</v>
      </c>
      <c r="D109" s="109">
        <v>43629</v>
      </c>
      <c r="E109" s="111" t="s">
        <v>14</v>
      </c>
      <c r="F109" s="112">
        <v>68</v>
      </c>
      <c r="G109" s="122">
        <v>1</v>
      </c>
      <c r="H109" s="113">
        <v>53202226</v>
      </c>
      <c r="I109" s="113">
        <v>32644</v>
      </c>
      <c r="J109" s="131"/>
      <c r="K109" s="145">
        <v>110000000</v>
      </c>
      <c r="L109" s="145">
        <v>30035838</v>
      </c>
      <c r="M109" s="146"/>
      <c r="N109" s="153"/>
      <c r="O109" s="131"/>
      <c r="P109" s="131"/>
      <c r="Q109" s="86"/>
    </row>
    <row r="110" spans="2:17" ht="17.25" customHeight="1">
      <c r="B110" s="111" t="s">
        <v>386</v>
      </c>
      <c r="C110" s="111" t="s">
        <v>386</v>
      </c>
      <c r="D110" s="109">
        <v>43440</v>
      </c>
      <c r="E110" s="111" t="s">
        <v>14</v>
      </c>
      <c r="F110" s="112">
        <v>63</v>
      </c>
      <c r="G110" s="122">
        <v>1</v>
      </c>
      <c r="H110" s="113">
        <v>53194595</v>
      </c>
      <c r="I110" s="113">
        <v>36840</v>
      </c>
      <c r="J110" s="131"/>
      <c r="K110" s="145"/>
      <c r="L110" s="145"/>
      <c r="M110" s="146"/>
      <c r="N110" s="153"/>
      <c r="O110" s="131"/>
      <c r="P110" s="131"/>
      <c r="Q110" s="86"/>
    </row>
    <row r="111" spans="2:17" ht="17.25" customHeight="1">
      <c r="B111" s="63" t="s">
        <v>1460</v>
      </c>
      <c r="C111" s="63" t="s">
        <v>1459</v>
      </c>
      <c r="D111" s="127">
        <v>43776</v>
      </c>
      <c r="E111" s="63" t="s">
        <v>25</v>
      </c>
      <c r="F111" s="128">
        <v>50</v>
      </c>
      <c r="G111" s="129">
        <v>1</v>
      </c>
      <c r="H111" s="119">
        <v>53165505</v>
      </c>
      <c r="I111" s="119">
        <v>35471</v>
      </c>
      <c r="J111" s="86"/>
      <c r="K111" s="151"/>
      <c r="L111" s="151"/>
      <c r="M111" s="146"/>
      <c r="N111" s="152"/>
      <c r="O111" s="86"/>
      <c r="P111" s="86"/>
      <c r="Q111" s="86"/>
    </row>
    <row r="112" spans="2:17" ht="17.25" customHeight="1">
      <c r="B112" s="70" t="s">
        <v>342</v>
      </c>
      <c r="C112" s="70" t="s">
        <v>343</v>
      </c>
      <c r="D112" s="109">
        <v>43475</v>
      </c>
      <c r="E112" s="110" t="s">
        <v>20</v>
      </c>
      <c r="F112" s="112">
        <v>67</v>
      </c>
      <c r="G112" s="122">
        <v>1</v>
      </c>
      <c r="H112" s="113">
        <v>52884250</v>
      </c>
      <c r="I112" s="116">
        <v>36682</v>
      </c>
      <c r="J112" s="131"/>
      <c r="K112" s="145">
        <v>175000000</v>
      </c>
      <c r="L112" s="145">
        <v>56237634</v>
      </c>
      <c r="M112" s="146"/>
      <c r="N112" s="153"/>
      <c r="O112" s="131"/>
      <c r="P112" s="131"/>
      <c r="Q112" s="86"/>
    </row>
    <row r="113" spans="2:17" ht="17.25" customHeight="1">
      <c r="B113" s="70" t="s">
        <v>108</v>
      </c>
      <c r="C113" s="70" t="s">
        <v>109</v>
      </c>
      <c r="D113" s="109">
        <v>43643</v>
      </c>
      <c r="E113" s="111" t="s">
        <v>14</v>
      </c>
      <c r="F113" s="112">
        <v>56</v>
      </c>
      <c r="G113" s="122">
        <v>1</v>
      </c>
      <c r="H113" s="113">
        <v>52573890</v>
      </c>
      <c r="I113" s="116">
        <v>33945</v>
      </c>
      <c r="J113" s="131"/>
      <c r="K113" s="145"/>
      <c r="L113" s="145"/>
      <c r="M113" s="146"/>
      <c r="N113" s="153"/>
      <c r="O113" s="131"/>
      <c r="P113" s="131"/>
      <c r="Q113" s="86"/>
    </row>
    <row r="114" spans="2:17" ht="17.25" customHeight="1">
      <c r="B114" s="70" t="s">
        <v>340</v>
      </c>
      <c r="C114" s="70" t="s">
        <v>341</v>
      </c>
      <c r="D114" s="109">
        <v>43475</v>
      </c>
      <c r="E114" s="110" t="s">
        <v>14</v>
      </c>
      <c r="F114" s="112">
        <v>49</v>
      </c>
      <c r="G114" s="122">
        <v>1</v>
      </c>
      <c r="H114" s="113">
        <v>51588086</v>
      </c>
      <c r="I114" s="116">
        <v>37607</v>
      </c>
      <c r="J114" s="131"/>
      <c r="K114" s="145"/>
      <c r="L114" s="145"/>
      <c r="M114" s="146"/>
      <c r="N114" s="153"/>
      <c r="O114" s="131"/>
      <c r="P114" s="131"/>
      <c r="Q114" s="86"/>
    </row>
    <row r="115" spans="2:17" ht="17.25" customHeight="1">
      <c r="B115" s="63" t="s">
        <v>1422</v>
      </c>
      <c r="C115" s="63" t="s">
        <v>1423</v>
      </c>
      <c r="D115" s="51">
        <v>43755</v>
      </c>
      <c r="E115" s="52" t="s">
        <v>20</v>
      </c>
      <c r="F115" s="66"/>
      <c r="G115" s="122">
        <v>1</v>
      </c>
      <c r="H115" s="48">
        <v>51142840</v>
      </c>
      <c r="I115" s="48">
        <v>32147</v>
      </c>
      <c r="J115" s="86"/>
      <c r="K115" s="151"/>
      <c r="L115" s="151"/>
      <c r="M115" s="146"/>
      <c r="N115" s="152"/>
      <c r="O115" s="86"/>
      <c r="P115" s="86"/>
      <c r="Q115" s="86"/>
    </row>
    <row r="116" spans="2:17" ht="17.25" customHeight="1">
      <c r="B116" s="131" t="s">
        <v>915</v>
      </c>
      <c r="C116" s="131" t="s">
        <v>916</v>
      </c>
      <c r="D116" s="149">
        <v>42971</v>
      </c>
      <c r="E116" s="131" t="s">
        <v>17</v>
      </c>
      <c r="F116" s="154">
        <v>46</v>
      </c>
      <c r="G116" s="122">
        <v>1</v>
      </c>
      <c r="H116" s="123">
        <v>49755193</v>
      </c>
      <c r="I116" s="115">
        <v>35721</v>
      </c>
      <c r="J116" s="131"/>
      <c r="K116" s="145">
        <v>30000000</v>
      </c>
      <c r="L116" s="145">
        <v>21384504</v>
      </c>
      <c r="M116" s="146">
        <v>176586701</v>
      </c>
      <c r="N116" s="147"/>
      <c r="O116" s="131"/>
      <c r="P116" s="131"/>
      <c r="Q116" s="86"/>
    </row>
    <row r="117" spans="2:17" ht="17.25" customHeight="1">
      <c r="B117" s="70" t="s">
        <v>178</v>
      </c>
      <c r="C117" s="70" t="s">
        <v>179</v>
      </c>
      <c r="D117" s="109">
        <v>43594</v>
      </c>
      <c r="E117" s="111" t="s">
        <v>14</v>
      </c>
      <c r="F117" s="112"/>
      <c r="G117" s="122">
        <v>1</v>
      </c>
      <c r="H117" s="113">
        <v>49183630</v>
      </c>
      <c r="I117" s="113">
        <v>31361</v>
      </c>
      <c r="J117" s="131"/>
      <c r="K117" s="145"/>
      <c r="L117" s="145"/>
      <c r="M117" s="146"/>
      <c r="N117" s="153"/>
      <c r="O117" s="131"/>
      <c r="P117" s="131"/>
      <c r="Q117" s="86"/>
    </row>
    <row r="118" spans="2:17" ht="17.25" customHeight="1">
      <c r="B118" s="111" t="s">
        <v>497</v>
      </c>
      <c r="C118" s="111" t="s">
        <v>498</v>
      </c>
      <c r="D118" s="109">
        <v>43356</v>
      </c>
      <c r="E118" s="111" t="s">
        <v>17</v>
      </c>
      <c r="F118" s="112"/>
      <c r="G118" s="122">
        <v>1</v>
      </c>
      <c r="H118" s="113">
        <v>48881925</v>
      </c>
      <c r="I118" s="113">
        <v>33899</v>
      </c>
      <c r="J118" s="131"/>
      <c r="K118" s="145">
        <v>20000000</v>
      </c>
      <c r="L118" s="145">
        <v>16050000</v>
      </c>
      <c r="M118" s="146"/>
      <c r="N118" s="147"/>
      <c r="O118" s="131"/>
      <c r="P118" s="131"/>
      <c r="Q118" s="86"/>
    </row>
    <row r="119" spans="2:17" ht="17.25" customHeight="1">
      <c r="B119" s="111" t="s">
        <v>518</v>
      </c>
      <c r="C119" s="111" t="s">
        <v>519</v>
      </c>
      <c r="D119" s="109">
        <v>43335</v>
      </c>
      <c r="E119" s="111" t="s">
        <v>14</v>
      </c>
      <c r="F119" s="112"/>
      <c r="G119" s="122">
        <v>1</v>
      </c>
      <c r="H119" s="113">
        <v>48845393</v>
      </c>
      <c r="I119" s="116">
        <v>30501</v>
      </c>
      <c r="J119" s="131"/>
      <c r="K119" s="145">
        <v>51000000</v>
      </c>
      <c r="L119" s="145">
        <v>10352512</v>
      </c>
      <c r="M119" s="146"/>
      <c r="N119" s="147"/>
      <c r="O119" s="131"/>
      <c r="P119" s="131"/>
      <c r="Q119" s="86"/>
    </row>
    <row r="120" spans="2:17" ht="17.25" customHeight="1">
      <c r="B120" s="111" t="s">
        <v>665</v>
      </c>
      <c r="C120" s="111" t="s">
        <v>666</v>
      </c>
      <c r="D120" s="109">
        <v>43202</v>
      </c>
      <c r="E120" s="111" t="s">
        <v>14</v>
      </c>
      <c r="F120" s="112">
        <v>59</v>
      </c>
      <c r="G120" s="122">
        <v>1</v>
      </c>
      <c r="H120" s="113">
        <v>48797404</v>
      </c>
      <c r="I120" s="116">
        <v>29452</v>
      </c>
      <c r="J120" s="131"/>
      <c r="K120" s="145"/>
      <c r="L120" s="145"/>
      <c r="M120" s="146"/>
      <c r="N120" s="147"/>
      <c r="O120" s="131"/>
      <c r="P120" s="131"/>
      <c r="Q120" s="86"/>
    </row>
    <row r="121" spans="2:17" ht="17.25" customHeight="1">
      <c r="B121" s="111" t="s">
        <v>1106</v>
      </c>
      <c r="C121" s="111" t="s">
        <v>1107</v>
      </c>
      <c r="D121" s="109">
        <v>42775</v>
      </c>
      <c r="E121" s="111" t="s">
        <v>14</v>
      </c>
      <c r="F121" s="121">
        <v>60</v>
      </c>
      <c r="G121" s="122">
        <v>1</v>
      </c>
      <c r="H121" s="123">
        <v>48524595</v>
      </c>
      <c r="I121" s="124">
        <v>33562</v>
      </c>
      <c r="J121" s="131"/>
      <c r="K121" s="145"/>
      <c r="L121" s="145"/>
      <c r="M121" s="146"/>
      <c r="N121" s="147"/>
      <c r="O121" s="131"/>
      <c r="P121" s="131"/>
      <c r="Q121" s="86"/>
    </row>
    <row r="122" spans="2:17" ht="17.25" customHeight="1">
      <c r="B122" s="182">
        <v>1917</v>
      </c>
      <c r="C122" s="182">
        <v>1917</v>
      </c>
      <c r="D122" s="127">
        <v>43853</v>
      </c>
      <c r="E122" s="63" t="s">
        <v>17</v>
      </c>
      <c r="F122" s="128"/>
      <c r="G122" s="129"/>
      <c r="H122" s="161">
        <v>48086646</v>
      </c>
      <c r="I122" s="161">
        <v>30735</v>
      </c>
      <c r="J122" s="86"/>
      <c r="K122" s="151"/>
      <c r="L122" s="151"/>
      <c r="M122" s="146"/>
      <c r="N122" s="152"/>
      <c r="O122" s="86"/>
      <c r="P122" s="86"/>
      <c r="Q122" s="86"/>
    </row>
    <row r="123" spans="2:17" ht="17.25" customHeight="1">
      <c r="B123" s="70" t="s">
        <v>785</v>
      </c>
      <c r="C123" s="70" t="s">
        <v>786</v>
      </c>
      <c r="D123" s="109">
        <v>43090</v>
      </c>
      <c r="E123" s="110" t="s">
        <v>14</v>
      </c>
      <c r="F123" s="112"/>
      <c r="G123" s="122">
        <v>1</v>
      </c>
      <c r="H123" s="123">
        <v>47992705</v>
      </c>
      <c r="I123" s="115">
        <v>33092</v>
      </c>
      <c r="J123" s="131"/>
      <c r="K123" s="145"/>
      <c r="L123" s="145"/>
      <c r="M123" s="146"/>
      <c r="N123" s="147"/>
      <c r="O123" s="131"/>
      <c r="P123" s="131"/>
      <c r="Q123" s="86"/>
    </row>
    <row r="124" spans="2:17" ht="17.25" customHeight="1">
      <c r="B124" s="111" t="s">
        <v>250</v>
      </c>
      <c r="C124" s="111" t="s">
        <v>251</v>
      </c>
      <c r="D124" s="109">
        <v>43538</v>
      </c>
      <c r="E124" s="111" t="s">
        <v>20</v>
      </c>
      <c r="F124" s="112"/>
      <c r="G124" s="122">
        <v>1</v>
      </c>
      <c r="H124" s="113">
        <v>47646375</v>
      </c>
      <c r="I124" s="113">
        <v>32580</v>
      </c>
      <c r="J124" s="131"/>
      <c r="K124" s="145"/>
      <c r="L124" s="145"/>
      <c r="M124" s="146"/>
      <c r="N124" s="153"/>
      <c r="O124" s="131"/>
      <c r="P124" s="131"/>
      <c r="Q124" s="86"/>
    </row>
    <row r="125" spans="2:17" ht="17.25" customHeight="1">
      <c r="B125" s="111" t="s">
        <v>516</v>
      </c>
      <c r="C125" s="111" t="s">
        <v>517</v>
      </c>
      <c r="D125" s="109">
        <v>43335</v>
      </c>
      <c r="E125" s="111" t="s">
        <v>28</v>
      </c>
      <c r="F125" s="112">
        <v>42</v>
      </c>
      <c r="G125" s="122">
        <v>1</v>
      </c>
      <c r="H125" s="113">
        <v>47143575</v>
      </c>
      <c r="I125" s="113">
        <v>34083</v>
      </c>
      <c r="J125" s="131"/>
      <c r="K125" s="145"/>
      <c r="L125" s="145"/>
      <c r="M125" s="146"/>
      <c r="N125" s="147"/>
      <c r="O125" s="131"/>
      <c r="P125" s="131"/>
      <c r="Q125" s="86"/>
    </row>
    <row r="126" spans="2:17" ht="17.25" customHeight="1">
      <c r="B126" s="131" t="s">
        <v>934</v>
      </c>
      <c r="C126" s="131" t="s">
        <v>935</v>
      </c>
      <c r="D126" s="149">
        <v>42957</v>
      </c>
      <c r="E126" s="131" t="s">
        <v>14</v>
      </c>
      <c r="F126" s="154">
        <v>75</v>
      </c>
      <c r="G126" s="122">
        <v>1</v>
      </c>
      <c r="H126" s="123">
        <v>46988492</v>
      </c>
      <c r="I126" s="115">
        <v>35358</v>
      </c>
      <c r="J126" s="131"/>
      <c r="K126" s="145"/>
      <c r="L126" s="145"/>
      <c r="M126" s="146"/>
      <c r="N126" s="147"/>
      <c r="O126" s="131"/>
      <c r="P126" s="131"/>
      <c r="Q126" s="86"/>
    </row>
    <row r="127" spans="2:17" ht="17.25" customHeight="1">
      <c r="B127" s="108" t="s">
        <v>1055</v>
      </c>
      <c r="C127" s="108" t="s">
        <v>1056</v>
      </c>
      <c r="D127" s="109">
        <v>42824</v>
      </c>
      <c r="E127" s="110" t="s">
        <v>25</v>
      </c>
      <c r="F127" s="112"/>
      <c r="G127" s="122">
        <v>1</v>
      </c>
      <c r="H127" s="123">
        <v>46785299</v>
      </c>
      <c r="I127" s="115">
        <v>29441</v>
      </c>
      <c r="J127" s="131"/>
      <c r="K127" s="145"/>
      <c r="L127" s="145"/>
      <c r="M127" s="146"/>
      <c r="N127" s="147"/>
      <c r="O127" s="131"/>
      <c r="P127" s="131"/>
      <c r="Q127" s="86"/>
    </row>
    <row r="128" spans="2:17" ht="17.25" customHeight="1">
      <c r="B128" s="111" t="s">
        <v>1157</v>
      </c>
      <c r="C128" s="111" t="s">
        <v>1158</v>
      </c>
      <c r="D128" s="109">
        <v>42726</v>
      </c>
      <c r="E128" s="111" t="s">
        <v>25</v>
      </c>
      <c r="F128" s="121">
        <v>30</v>
      </c>
      <c r="G128" s="122">
        <v>1</v>
      </c>
      <c r="H128" s="123">
        <v>46201896</v>
      </c>
      <c r="I128" s="123">
        <v>36198</v>
      </c>
      <c r="J128" s="131"/>
      <c r="K128" s="145"/>
      <c r="L128" s="145"/>
      <c r="M128" s="146"/>
      <c r="N128" s="147"/>
      <c r="O128" s="131"/>
      <c r="P128" s="131"/>
      <c r="Q128" s="86"/>
    </row>
    <row r="129" spans="2:17" ht="17.25" customHeight="1">
      <c r="B129" s="70" t="s">
        <v>763</v>
      </c>
      <c r="C129" s="70" t="s">
        <v>764</v>
      </c>
      <c r="D129" s="109">
        <v>43104</v>
      </c>
      <c r="E129" s="110" t="s">
        <v>14</v>
      </c>
      <c r="F129" s="112">
        <v>47</v>
      </c>
      <c r="G129" s="122">
        <v>1</v>
      </c>
      <c r="H129" s="123">
        <v>46123425</v>
      </c>
      <c r="I129" s="115">
        <v>31825</v>
      </c>
      <c r="J129" s="131"/>
      <c r="K129" s="145"/>
      <c r="L129" s="145"/>
      <c r="M129" s="146"/>
      <c r="N129" s="147"/>
      <c r="O129" s="131"/>
      <c r="P129" s="131"/>
      <c r="Q129" s="86"/>
    </row>
    <row r="130" spans="2:17" ht="17.25" customHeight="1">
      <c r="B130" s="111" t="s">
        <v>478</v>
      </c>
      <c r="C130" s="111" t="s">
        <v>479</v>
      </c>
      <c r="D130" s="109">
        <v>43370</v>
      </c>
      <c r="E130" s="111" t="s">
        <v>14</v>
      </c>
      <c r="F130" s="112">
        <v>65</v>
      </c>
      <c r="G130" s="122">
        <v>1</v>
      </c>
      <c r="H130" s="113">
        <v>45044645</v>
      </c>
      <c r="I130" s="116">
        <v>32308</v>
      </c>
      <c r="J130" s="131"/>
      <c r="K130" s="145"/>
      <c r="L130" s="145"/>
      <c r="M130" s="146"/>
      <c r="N130" s="153"/>
      <c r="O130" s="131"/>
      <c r="P130" s="131"/>
      <c r="Q130" s="86"/>
    </row>
    <row r="131" spans="2:17" ht="17.25" customHeight="1">
      <c r="B131" s="111" t="s">
        <v>756</v>
      </c>
      <c r="C131" s="111" t="s">
        <v>757</v>
      </c>
      <c r="D131" s="109">
        <v>43111</v>
      </c>
      <c r="E131" s="111" t="s">
        <v>28</v>
      </c>
      <c r="F131" s="112">
        <v>51</v>
      </c>
      <c r="G131" s="122">
        <v>1</v>
      </c>
      <c r="H131" s="113">
        <v>44923075</v>
      </c>
      <c r="I131" s="113">
        <v>29144</v>
      </c>
      <c r="J131" s="131"/>
      <c r="K131" s="145"/>
      <c r="L131" s="145"/>
      <c r="M131" s="146"/>
      <c r="N131" s="153"/>
      <c r="O131" s="131"/>
      <c r="P131" s="131"/>
      <c r="Q131" s="86"/>
    </row>
    <row r="132" spans="2:17" ht="17.25" customHeight="1">
      <c r="B132" s="111" t="s">
        <v>149</v>
      </c>
      <c r="C132" s="111" t="s">
        <v>150</v>
      </c>
      <c r="D132" s="109">
        <v>43622</v>
      </c>
      <c r="E132" s="111" t="s">
        <v>20</v>
      </c>
      <c r="F132" s="112">
        <v>70</v>
      </c>
      <c r="G132" s="122" t="e">
        <f>ROUNDUP(DATEDIF(D132,$B$584,"d")/7,0)</f>
        <v>#VALUE!</v>
      </c>
      <c r="H132" s="113">
        <v>44915570</v>
      </c>
      <c r="I132" s="113">
        <v>27817</v>
      </c>
      <c r="J132" s="131"/>
      <c r="K132" s="145"/>
      <c r="L132" s="145"/>
      <c r="M132" s="146"/>
      <c r="N132" s="153"/>
      <c r="O132" s="131"/>
      <c r="P132" s="131"/>
      <c r="Q132" s="86"/>
    </row>
    <row r="133" spans="2:17" ht="17.25" customHeight="1">
      <c r="B133" s="70" t="s">
        <v>370</v>
      </c>
      <c r="C133" s="70" t="s">
        <v>371</v>
      </c>
      <c r="D133" s="109">
        <v>43454</v>
      </c>
      <c r="E133" s="111" t="s">
        <v>25</v>
      </c>
      <c r="F133" s="112">
        <v>53</v>
      </c>
      <c r="G133" s="122">
        <v>1</v>
      </c>
      <c r="H133" s="113">
        <v>44789986</v>
      </c>
      <c r="I133" s="116">
        <v>30009</v>
      </c>
      <c r="J133" s="131"/>
      <c r="K133" s="145"/>
      <c r="L133" s="145"/>
      <c r="M133" s="146"/>
      <c r="N133" s="153"/>
      <c r="O133" s="131"/>
      <c r="P133" s="131"/>
      <c r="Q133" s="86"/>
    </row>
    <row r="134" spans="2:17" ht="17.25" customHeight="1">
      <c r="B134" s="70" t="s">
        <v>858</v>
      </c>
      <c r="C134" s="70" t="s">
        <v>859</v>
      </c>
      <c r="D134" s="109">
        <v>43020</v>
      </c>
      <c r="E134" s="110" t="s">
        <v>25</v>
      </c>
      <c r="F134" s="112">
        <v>50</v>
      </c>
      <c r="G134" s="122">
        <v>1</v>
      </c>
      <c r="H134" s="123">
        <v>44465890</v>
      </c>
      <c r="I134" s="115">
        <v>31714</v>
      </c>
      <c r="J134" s="131"/>
      <c r="K134" s="145"/>
      <c r="L134" s="145"/>
      <c r="M134" s="146"/>
      <c r="N134" s="153"/>
      <c r="O134" s="131"/>
      <c r="P134" s="131"/>
      <c r="Q134" s="86"/>
    </row>
    <row r="135" spans="2:17" ht="17.25" customHeight="1">
      <c r="B135" s="70" t="s">
        <v>1010</v>
      </c>
      <c r="C135" s="70" t="s">
        <v>1011</v>
      </c>
      <c r="D135" s="109">
        <v>42866</v>
      </c>
      <c r="E135" s="110" t="s">
        <v>14</v>
      </c>
      <c r="F135" s="112">
        <v>61</v>
      </c>
      <c r="G135" s="122">
        <v>1</v>
      </c>
      <c r="H135" s="123">
        <v>44345098</v>
      </c>
      <c r="I135" s="115">
        <v>28393</v>
      </c>
      <c r="J135" s="131"/>
      <c r="K135" s="145"/>
      <c r="L135" s="145"/>
      <c r="M135" s="146"/>
      <c r="N135" s="153"/>
      <c r="O135" s="131"/>
      <c r="P135" s="131"/>
      <c r="Q135" s="86"/>
    </row>
    <row r="136" spans="2:17" ht="17.25" customHeight="1">
      <c r="B136" s="111" t="s">
        <v>1222</v>
      </c>
      <c r="C136" s="111" t="s">
        <v>1223</v>
      </c>
      <c r="D136" s="109">
        <v>42705</v>
      </c>
      <c r="E136" s="111" t="s">
        <v>25</v>
      </c>
      <c r="F136" s="121">
        <v>46</v>
      </c>
      <c r="G136" s="122">
        <v>1</v>
      </c>
      <c r="H136" s="123">
        <v>44341076</v>
      </c>
      <c r="I136" s="123">
        <v>30804</v>
      </c>
      <c r="J136" s="131"/>
      <c r="K136" s="145"/>
      <c r="L136" s="145"/>
      <c r="M136" s="146"/>
      <c r="N136" s="153"/>
      <c r="O136" s="131"/>
      <c r="P136" s="131"/>
      <c r="Q136" s="86"/>
    </row>
    <row r="137" spans="2:17" ht="17.25" customHeight="1">
      <c r="B137" s="70" t="s">
        <v>448</v>
      </c>
      <c r="C137" s="70" t="s">
        <v>449</v>
      </c>
      <c r="D137" s="109">
        <v>43391</v>
      </c>
      <c r="E137" s="111" t="s">
        <v>25</v>
      </c>
      <c r="F137" s="112">
        <v>1</v>
      </c>
      <c r="G137" s="122">
        <v>1</v>
      </c>
      <c r="H137" s="113">
        <v>43653980</v>
      </c>
      <c r="I137" s="116">
        <v>27165</v>
      </c>
      <c r="J137" s="131"/>
      <c r="K137" s="145"/>
      <c r="L137" s="145"/>
      <c r="M137" s="146"/>
      <c r="N137" s="153"/>
      <c r="O137" s="131"/>
      <c r="P137" s="131"/>
      <c r="Q137" s="86"/>
    </row>
    <row r="138" spans="2:17" ht="17.25" customHeight="1">
      <c r="B138" s="63" t="s">
        <v>1532</v>
      </c>
      <c r="C138" s="63" t="s">
        <v>1533</v>
      </c>
      <c r="D138" s="127">
        <v>43832</v>
      </c>
      <c r="E138" s="63" t="s">
        <v>14</v>
      </c>
      <c r="F138" s="128">
        <v>38</v>
      </c>
      <c r="G138" s="129">
        <v>1</v>
      </c>
      <c r="H138" s="119">
        <v>43094870</v>
      </c>
      <c r="I138" s="119">
        <v>28220</v>
      </c>
      <c r="J138" s="86"/>
      <c r="K138" s="151"/>
      <c r="L138" s="151"/>
      <c r="M138" s="146"/>
      <c r="N138" s="152"/>
      <c r="O138" s="86"/>
      <c r="P138" s="86"/>
      <c r="Q138" s="86"/>
    </row>
    <row r="139" spans="2:17" ht="17.25" customHeight="1">
      <c r="B139" s="137" t="s">
        <v>553</v>
      </c>
      <c r="C139" s="70" t="s">
        <v>554</v>
      </c>
      <c r="D139" s="109">
        <v>43307</v>
      </c>
      <c r="E139" s="110" t="s">
        <v>28</v>
      </c>
      <c r="F139" s="112">
        <v>51</v>
      </c>
      <c r="G139" s="122">
        <v>1</v>
      </c>
      <c r="H139" s="113">
        <v>42947180</v>
      </c>
      <c r="I139" s="116">
        <v>28937</v>
      </c>
      <c r="J139" s="131"/>
      <c r="K139" s="145"/>
      <c r="L139" s="145"/>
      <c r="M139" s="146"/>
      <c r="N139" s="153"/>
      <c r="O139" s="131"/>
      <c r="P139" s="131"/>
      <c r="Q139" s="86"/>
    </row>
    <row r="140" spans="2:17" ht="17.25" customHeight="1">
      <c r="B140" s="111" t="s">
        <v>210</v>
      </c>
      <c r="C140" s="111" t="s">
        <v>211</v>
      </c>
      <c r="D140" s="109">
        <v>43566</v>
      </c>
      <c r="E140" s="111" t="s">
        <v>28</v>
      </c>
      <c r="F140" s="112">
        <v>39</v>
      </c>
      <c r="G140" s="122">
        <v>1</v>
      </c>
      <c r="H140" s="113">
        <v>42769085</v>
      </c>
      <c r="I140" s="113">
        <v>29991</v>
      </c>
      <c r="J140" s="131"/>
      <c r="K140" s="145"/>
      <c r="L140" s="145"/>
      <c r="M140" s="146"/>
      <c r="N140" s="153"/>
      <c r="O140" s="131"/>
      <c r="P140" s="131"/>
      <c r="Q140" s="86"/>
    </row>
    <row r="141" spans="2:17" ht="17.25" customHeight="1">
      <c r="B141" s="70" t="s">
        <v>820</v>
      </c>
      <c r="C141" s="70" t="s">
        <v>821</v>
      </c>
      <c r="D141" s="109">
        <v>43055</v>
      </c>
      <c r="E141" s="110" t="s">
        <v>25</v>
      </c>
      <c r="F141" s="112">
        <v>35</v>
      </c>
      <c r="G141" s="122">
        <v>1</v>
      </c>
      <c r="H141" s="123">
        <v>42703945</v>
      </c>
      <c r="I141" s="115">
        <v>30681</v>
      </c>
      <c r="J141" s="131"/>
      <c r="K141" s="145"/>
      <c r="L141" s="145"/>
      <c r="M141" s="146"/>
      <c r="N141" s="153"/>
      <c r="O141" s="131"/>
      <c r="P141" s="131"/>
      <c r="Q141" s="86"/>
    </row>
    <row r="142" spans="2:17" ht="17.25" customHeight="1">
      <c r="B142" s="111" t="s">
        <v>717</v>
      </c>
      <c r="C142" s="111" t="s">
        <v>718</v>
      </c>
      <c r="D142" s="109">
        <v>43153</v>
      </c>
      <c r="E142" s="111" t="s">
        <v>14</v>
      </c>
      <c r="F142" s="121">
        <v>39</v>
      </c>
      <c r="G142" s="122">
        <v>1</v>
      </c>
      <c r="H142" s="113">
        <v>42681535</v>
      </c>
      <c r="I142" s="113">
        <v>28222</v>
      </c>
      <c r="J142" s="131"/>
      <c r="K142" s="145"/>
      <c r="L142" s="145"/>
      <c r="M142" s="146"/>
      <c r="N142" s="153"/>
      <c r="O142" s="131"/>
      <c r="P142" s="131"/>
      <c r="Q142" s="86"/>
    </row>
    <row r="143" spans="2:17" ht="17.25" customHeight="1">
      <c r="B143" s="141" t="s">
        <v>1526</v>
      </c>
      <c r="C143" s="141" t="s">
        <v>1524</v>
      </c>
      <c r="D143" s="127">
        <v>43825</v>
      </c>
      <c r="E143" s="63" t="s">
        <v>17</v>
      </c>
      <c r="F143" s="128">
        <v>47</v>
      </c>
      <c r="G143" s="129">
        <v>1</v>
      </c>
      <c r="H143" s="119">
        <v>42226670</v>
      </c>
      <c r="I143" s="119">
        <v>27887</v>
      </c>
      <c r="J143" s="86"/>
      <c r="K143" s="151"/>
      <c r="L143" s="151"/>
      <c r="M143" s="146"/>
      <c r="N143" s="152"/>
      <c r="O143" s="86"/>
      <c r="P143" s="86"/>
      <c r="Q143" s="86"/>
    </row>
    <row r="144" spans="2:17" ht="17.25" customHeight="1">
      <c r="B144" s="206" t="s">
        <v>1564</v>
      </c>
      <c r="C144" s="206" t="s">
        <v>1563</v>
      </c>
      <c r="D144" s="207">
        <v>43860</v>
      </c>
      <c r="E144" s="208" t="s">
        <v>25</v>
      </c>
      <c r="F144" s="205">
        <v>54</v>
      </c>
      <c r="G144" s="204">
        <v>1</v>
      </c>
      <c r="H144" s="119">
        <v>42019325</v>
      </c>
      <c r="I144" s="119">
        <v>27934</v>
      </c>
      <c r="J144" s="56"/>
      <c r="K144" s="212"/>
      <c r="L144" s="212"/>
      <c r="M144" s="213"/>
      <c r="N144" s="214"/>
      <c r="O144" s="56"/>
      <c r="P144" s="56"/>
      <c r="Q144" s="56"/>
    </row>
    <row r="145" spans="2:17" ht="17.25" customHeight="1">
      <c r="B145" s="70" t="s">
        <v>356</v>
      </c>
      <c r="C145" s="70" t="s">
        <v>356</v>
      </c>
      <c r="D145" s="109">
        <v>43468</v>
      </c>
      <c r="E145" s="111" t="s">
        <v>20</v>
      </c>
      <c r="F145" s="112">
        <v>36</v>
      </c>
      <c r="G145" s="122">
        <v>1</v>
      </c>
      <c r="H145" s="113">
        <v>41909305</v>
      </c>
      <c r="I145" s="113">
        <v>28198</v>
      </c>
      <c r="J145" s="131"/>
      <c r="K145" s="145"/>
      <c r="L145" s="145"/>
      <c r="M145" s="146"/>
      <c r="N145" s="153"/>
      <c r="O145" s="131"/>
      <c r="P145" s="131"/>
      <c r="Q145" s="86"/>
    </row>
    <row r="146" spans="2:17" ht="17.25" customHeight="1">
      <c r="B146" s="70" t="s">
        <v>583</v>
      </c>
      <c r="C146" s="70" t="s">
        <v>584</v>
      </c>
      <c r="D146" s="109">
        <v>43272</v>
      </c>
      <c r="E146" s="111" t="s">
        <v>25</v>
      </c>
      <c r="F146" s="112">
        <v>36</v>
      </c>
      <c r="G146" s="122">
        <v>1</v>
      </c>
      <c r="H146" s="113">
        <v>41466081</v>
      </c>
      <c r="I146" s="116">
        <v>28854</v>
      </c>
      <c r="J146" s="131"/>
      <c r="K146" s="145"/>
      <c r="L146" s="145"/>
      <c r="M146" s="146"/>
      <c r="N146" s="153"/>
      <c r="O146" s="131"/>
      <c r="P146" s="131"/>
      <c r="Q146" s="86"/>
    </row>
    <row r="147" spans="2:17" ht="17.25" customHeight="1">
      <c r="B147" s="111" t="s">
        <v>524</v>
      </c>
      <c r="C147" s="111" t="s">
        <v>525</v>
      </c>
      <c r="D147" s="109">
        <v>43328</v>
      </c>
      <c r="E147" s="111" t="s">
        <v>17</v>
      </c>
      <c r="F147" s="112"/>
      <c r="G147" s="122">
        <v>1</v>
      </c>
      <c r="H147" s="113">
        <v>41389112</v>
      </c>
      <c r="I147" s="113">
        <v>30042</v>
      </c>
      <c r="J147" s="131"/>
      <c r="K147" s="145"/>
      <c r="L147" s="145"/>
      <c r="M147" s="146"/>
      <c r="N147" s="153"/>
      <c r="O147" s="131"/>
      <c r="P147" s="131"/>
      <c r="Q147" s="86"/>
    </row>
    <row r="148" spans="2:17" ht="17.25" customHeight="1">
      <c r="B148" s="70" t="s">
        <v>636</v>
      </c>
      <c r="C148" s="70" t="s">
        <v>637</v>
      </c>
      <c r="D148" s="109">
        <v>43223</v>
      </c>
      <c r="E148" s="110" t="s">
        <v>25</v>
      </c>
      <c r="F148" s="112">
        <v>53</v>
      </c>
      <c r="G148" s="122">
        <v>1</v>
      </c>
      <c r="H148" s="113">
        <v>41303665</v>
      </c>
      <c r="I148" s="116">
        <v>28721</v>
      </c>
      <c r="J148" s="131"/>
      <c r="K148" s="145"/>
      <c r="L148" s="145"/>
      <c r="M148" s="146"/>
      <c r="N148" s="153"/>
      <c r="O148" s="131"/>
      <c r="P148" s="131"/>
      <c r="Q148" s="86"/>
    </row>
    <row r="149" spans="2:17" ht="17.25" customHeight="1">
      <c r="B149" s="141" t="s">
        <v>1527</v>
      </c>
      <c r="C149" s="141" t="s">
        <v>1521</v>
      </c>
      <c r="D149" s="127">
        <v>43825</v>
      </c>
      <c r="E149" s="63" t="s">
        <v>20</v>
      </c>
      <c r="F149" s="128">
        <v>70</v>
      </c>
      <c r="G149" s="129">
        <v>1</v>
      </c>
      <c r="H149" s="119">
        <v>41199015</v>
      </c>
      <c r="I149" s="119">
        <v>28327</v>
      </c>
      <c r="J149" s="86"/>
      <c r="K149" s="151"/>
      <c r="L149" s="151"/>
      <c r="M149" s="146"/>
      <c r="N149" s="152"/>
      <c r="O149" s="86"/>
      <c r="P149" s="86"/>
      <c r="Q149" s="86"/>
    </row>
    <row r="150" spans="2:17" ht="17.25" customHeight="1">
      <c r="B150" s="131" t="s">
        <v>944</v>
      </c>
      <c r="C150" s="131" t="s">
        <v>945</v>
      </c>
      <c r="D150" s="149">
        <v>42950</v>
      </c>
      <c r="E150" s="131" t="s">
        <v>14</v>
      </c>
      <c r="F150" s="154">
        <v>65</v>
      </c>
      <c r="G150" s="122">
        <v>1</v>
      </c>
      <c r="H150" s="123">
        <v>41009554</v>
      </c>
      <c r="I150" s="115">
        <v>29467</v>
      </c>
      <c r="J150" s="131"/>
      <c r="K150" s="145"/>
      <c r="L150" s="145"/>
      <c r="M150" s="146"/>
      <c r="N150" s="153"/>
      <c r="O150" s="131"/>
      <c r="P150" s="131"/>
      <c r="Q150" s="86"/>
    </row>
    <row r="151" spans="2:17" ht="17.25" customHeight="1">
      <c r="B151" s="70" t="s">
        <v>240</v>
      </c>
      <c r="C151" s="70" t="s">
        <v>241</v>
      </c>
      <c r="D151" s="109">
        <v>43545</v>
      </c>
      <c r="E151" s="111" t="s">
        <v>25</v>
      </c>
      <c r="F151" s="112">
        <v>51</v>
      </c>
      <c r="G151" s="122">
        <v>1</v>
      </c>
      <c r="H151" s="113">
        <v>40701020</v>
      </c>
      <c r="I151" s="116">
        <v>27716</v>
      </c>
      <c r="J151" s="131"/>
      <c r="K151" s="145"/>
      <c r="L151" s="145"/>
      <c r="M151" s="146"/>
      <c r="N151" s="153"/>
      <c r="O151" s="131"/>
      <c r="P151" s="131"/>
      <c r="Q151" s="86"/>
    </row>
    <row r="152" spans="2:17" ht="17.25" customHeight="1">
      <c r="B152" s="108" t="s">
        <v>290</v>
      </c>
      <c r="C152" s="108" t="s">
        <v>291</v>
      </c>
      <c r="D152" s="109">
        <v>43510</v>
      </c>
      <c r="E152" s="111" t="s">
        <v>25</v>
      </c>
      <c r="F152" s="112">
        <v>40</v>
      </c>
      <c r="G152" s="122">
        <v>1</v>
      </c>
      <c r="H152" s="113">
        <v>40223012</v>
      </c>
      <c r="I152" s="116">
        <v>28039</v>
      </c>
      <c r="J152" s="131"/>
      <c r="K152" s="145"/>
      <c r="L152" s="145"/>
      <c r="M152" s="146"/>
      <c r="N152" s="153"/>
      <c r="O152" s="131"/>
      <c r="P152" s="131"/>
      <c r="Q152" s="86"/>
    </row>
    <row r="153" spans="2:17" ht="17.25" customHeight="1">
      <c r="B153" s="70" t="s">
        <v>972</v>
      </c>
      <c r="C153" s="70" t="s">
        <v>973</v>
      </c>
      <c r="D153" s="109">
        <v>42915</v>
      </c>
      <c r="E153" s="110" t="s">
        <v>14</v>
      </c>
      <c r="F153" s="112">
        <v>46</v>
      </c>
      <c r="G153" s="122">
        <v>1</v>
      </c>
      <c r="H153" s="123">
        <v>39830470</v>
      </c>
      <c r="I153" s="115">
        <v>26633</v>
      </c>
      <c r="J153" s="131"/>
      <c r="K153" s="145"/>
      <c r="L153" s="145"/>
      <c r="M153" s="146"/>
      <c r="N153" s="153"/>
      <c r="O153" s="131"/>
      <c r="P153" s="131"/>
      <c r="Q153" s="86"/>
    </row>
    <row r="154" spans="2:17" ht="17.25" customHeight="1">
      <c r="B154" s="111" t="s">
        <v>526</v>
      </c>
      <c r="C154" s="111" t="s">
        <v>527</v>
      </c>
      <c r="D154" s="109">
        <v>43328</v>
      </c>
      <c r="E154" s="111" t="s">
        <v>14</v>
      </c>
      <c r="F154" s="112"/>
      <c r="G154" s="122">
        <v>1</v>
      </c>
      <c r="H154" s="113">
        <v>39607558</v>
      </c>
      <c r="I154" s="113">
        <v>25587</v>
      </c>
      <c r="J154" s="131"/>
      <c r="K154" s="145"/>
      <c r="L154" s="145"/>
      <c r="M154" s="146"/>
      <c r="N154" s="153"/>
      <c r="O154" s="131"/>
      <c r="P154" s="131"/>
      <c r="Q154" s="86"/>
    </row>
    <row r="155" spans="2:17" ht="17.25" customHeight="1">
      <c r="B155" s="108" t="s">
        <v>1153</v>
      </c>
      <c r="C155" s="108" t="s">
        <v>1154</v>
      </c>
      <c r="D155" s="109">
        <v>42733</v>
      </c>
      <c r="E155" s="159" t="s">
        <v>17</v>
      </c>
      <c r="F155" s="121">
        <v>16</v>
      </c>
      <c r="G155" s="122">
        <v>1</v>
      </c>
      <c r="H155" s="123">
        <v>39556855</v>
      </c>
      <c r="I155" s="124">
        <v>28864</v>
      </c>
      <c r="J155" s="131"/>
      <c r="K155" s="145"/>
      <c r="L155" s="145"/>
      <c r="M155" s="146"/>
      <c r="N155" s="153"/>
      <c r="O155" s="131"/>
      <c r="P155" s="131"/>
      <c r="Q155" s="86"/>
    </row>
    <row r="156" spans="2:17" ht="17.25" customHeight="1">
      <c r="B156" s="70" t="s">
        <v>49</v>
      </c>
      <c r="C156" s="70" t="s">
        <v>50</v>
      </c>
      <c r="D156" s="109">
        <v>43685</v>
      </c>
      <c r="E156" s="111" t="s">
        <v>14</v>
      </c>
      <c r="F156" s="112"/>
      <c r="G156" s="122">
        <v>1</v>
      </c>
      <c r="H156" s="113">
        <v>39339198</v>
      </c>
      <c r="I156" s="116">
        <v>27855</v>
      </c>
      <c r="J156" s="131"/>
      <c r="K156" s="145"/>
      <c r="L156" s="145"/>
      <c r="M156" s="146"/>
      <c r="N156" s="153"/>
      <c r="O156" s="131"/>
      <c r="P156" s="131"/>
      <c r="Q156" s="86"/>
    </row>
    <row r="157" spans="2:17" ht="17.25" customHeight="1">
      <c r="B157" s="63" t="s">
        <v>1443</v>
      </c>
      <c r="C157" s="63" t="s">
        <v>1442</v>
      </c>
      <c r="D157" s="127">
        <v>43769</v>
      </c>
      <c r="E157" s="63" t="s">
        <v>20</v>
      </c>
      <c r="F157" s="128"/>
      <c r="G157" s="129">
        <v>1</v>
      </c>
      <c r="H157" s="161">
        <v>39151132</v>
      </c>
      <c r="I157" s="161">
        <v>29108</v>
      </c>
      <c r="J157" s="86"/>
      <c r="K157" s="151"/>
      <c r="L157" s="151"/>
      <c r="M157" s="146"/>
      <c r="N157" s="152"/>
      <c r="O157" s="86"/>
      <c r="P157" s="86"/>
      <c r="Q157" s="86"/>
    </row>
    <row r="158" spans="2:17" ht="17.25" customHeight="1">
      <c r="B158" s="70" t="s">
        <v>840</v>
      </c>
      <c r="C158" s="70" t="s">
        <v>841</v>
      </c>
      <c r="D158" s="109">
        <v>43034</v>
      </c>
      <c r="E158" s="110" t="s">
        <v>17</v>
      </c>
      <c r="F158" s="112">
        <v>50</v>
      </c>
      <c r="G158" s="122">
        <v>1</v>
      </c>
      <c r="H158" s="123">
        <v>38906778</v>
      </c>
      <c r="I158" s="115">
        <v>45801</v>
      </c>
      <c r="J158" s="131"/>
      <c r="K158" s="145"/>
      <c r="L158" s="145"/>
      <c r="M158" s="146"/>
      <c r="N158" s="153"/>
      <c r="O158" s="131"/>
      <c r="P158" s="131"/>
      <c r="Q158" s="86"/>
    </row>
    <row r="159" spans="2:17" ht="17.25" customHeight="1">
      <c r="B159" s="111" t="s">
        <v>1119</v>
      </c>
      <c r="C159" s="111" t="s">
        <v>1120</v>
      </c>
      <c r="D159" s="109">
        <v>42761</v>
      </c>
      <c r="E159" s="111" t="s">
        <v>17</v>
      </c>
      <c r="F159" s="121">
        <v>42</v>
      </c>
      <c r="G159" s="122">
        <v>1</v>
      </c>
      <c r="H159" s="123">
        <v>38305842</v>
      </c>
      <c r="I159" s="124">
        <v>28967</v>
      </c>
      <c r="J159" s="131"/>
      <c r="K159" s="145"/>
      <c r="L159" s="145"/>
      <c r="M159" s="146"/>
      <c r="N159" s="153"/>
      <c r="O159" s="131"/>
      <c r="P159" s="131"/>
      <c r="Q159" s="86"/>
    </row>
    <row r="160" spans="2:17" ht="17.25" customHeight="1">
      <c r="B160" s="70" t="s">
        <v>186</v>
      </c>
      <c r="C160" s="70" t="s">
        <v>187</v>
      </c>
      <c r="D160" s="109">
        <v>43587</v>
      </c>
      <c r="E160" s="111" t="s">
        <v>25</v>
      </c>
      <c r="F160" s="112">
        <v>42</v>
      </c>
      <c r="G160" s="122">
        <v>1</v>
      </c>
      <c r="H160" s="113">
        <v>37955090</v>
      </c>
      <c r="I160" s="113">
        <v>26971</v>
      </c>
      <c r="J160" s="131"/>
      <c r="K160" s="145"/>
      <c r="L160" s="145"/>
      <c r="M160" s="146"/>
      <c r="N160" s="153"/>
      <c r="O160" s="131"/>
      <c r="P160" s="131"/>
      <c r="Q160" s="86"/>
    </row>
    <row r="161" spans="2:17" ht="17.25" customHeight="1">
      <c r="B161" s="70" t="s">
        <v>765</v>
      </c>
      <c r="C161" s="70" t="s">
        <v>766</v>
      </c>
      <c r="D161" s="109">
        <v>43104</v>
      </c>
      <c r="E161" s="110" t="s">
        <v>14</v>
      </c>
      <c r="F161" s="112">
        <v>30</v>
      </c>
      <c r="G161" s="122">
        <v>1</v>
      </c>
      <c r="H161" s="123">
        <v>37893860</v>
      </c>
      <c r="I161" s="115">
        <v>26224</v>
      </c>
      <c r="J161" s="131"/>
      <c r="K161" s="145"/>
      <c r="L161" s="145"/>
      <c r="M161" s="146"/>
      <c r="N161" s="153"/>
      <c r="O161" s="131"/>
      <c r="P161" s="131"/>
      <c r="Q161" s="86"/>
    </row>
    <row r="162" spans="2:17" ht="17.25" customHeight="1">
      <c r="B162" s="70" t="s">
        <v>747</v>
      </c>
      <c r="C162" s="70" t="s">
        <v>748</v>
      </c>
      <c r="D162" s="109">
        <v>43118</v>
      </c>
      <c r="E162" s="110" t="s">
        <v>25</v>
      </c>
      <c r="F162" s="112">
        <v>40</v>
      </c>
      <c r="G162" s="122">
        <v>1</v>
      </c>
      <c r="H162" s="113">
        <v>37888731</v>
      </c>
      <c r="I162" s="116">
        <v>25685</v>
      </c>
      <c r="J162" s="131"/>
      <c r="K162" s="145"/>
      <c r="L162" s="145"/>
      <c r="M162" s="146"/>
      <c r="N162" s="153"/>
      <c r="O162" s="131"/>
      <c r="P162" s="131"/>
      <c r="Q162" s="86"/>
    </row>
    <row r="163" spans="2:17" ht="17.25" customHeight="1">
      <c r="B163" s="70" t="s">
        <v>354</v>
      </c>
      <c r="C163" s="70" t="s">
        <v>355</v>
      </c>
      <c r="D163" s="109">
        <v>43468</v>
      </c>
      <c r="E163" s="111" t="s">
        <v>14</v>
      </c>
      <c r="F163" s="112"/>
      <c r="G163" s="122">
        <v>1</v>
      </c>
      <c r="H163" s="113">
        <v>37871513</v>
      </c>
      <c r="I163" s="113">
        <v>25622</v>
      </c>
      <c r="J163" s="131"/>
      <c r="K163" s="145"/>
      <c r="L163" s="145"/>
      <c r="M163" s="146"/>
      <c r="N163" s="153"/>
      <c r="O163" s="131"/>
      <c r="P163" s="131"/>
      <c r="Q163" s="86"/>
    </row>
    <row r="164" spans="2:17" ht="17.25" customHeight="1">
      <c r="B164" s="70" t="s">
        <v>619</v>
      </c>
      <c r="C164" s="70" t="s">
        <v>620</v>
      </c>
      <c r="D164" s="109">
        <v>43230</v>
      </c>
      <c r="E164" s="111" t="s">
        <v>14</v>
      </c>
      <c r="F164" s="112"/>
      <c r="G164" s="122">
        <v>1</v>
      </c>
      <c r="H164" s="113">
        <v>37307318</v>
      </c>
      <c r="I164" s="116">
        <v>25155</v>
      </c>
      <c r="J164" s="131"/>
      <c r="K164" s="145"/>
      <c r="L164" s="145"/>
      <c r="M164" s="146"/>
      <c r="N164" s="153"/>
      <c r="O164" s="131"/>
      <c r="P164" s="131"/>
      <c r="Q164" s="86"/>
    </row>
    <row r="165" spans="2:17" ht="17.25" customHeight="1">
      <c r="B165" s="70" t="s">
        <v>439</v>
      </c>
      <c r="C165" s="70" t="s">
        <v>439</v>
      </c>
      <c r="D165" s="109">
        <v>43398</v>
      </c>
      <c r="E165" s="110" t="s">
        <v>25</v>
      </c>
      <c r="F165" s="112">
        <v>56</v>
      </c>
      <c r="G165" s="122">
        <v>1</v>
      </c>
      <c r="H165" s="113">
        <v>37210802</v>
      </c>
      <c r="I165" s="116">
        <v>40279</v>
      </c>
      <c r="J165" s="131"/>
      <c r="K165" s="145"/>
      <c r="L165" s="145"/>
      <c r="M165" s="146"/>
      <c r="N165" s="153"/>
      <c r="O165" s="131"/>
      <c r="P165" s="131"/>
      <c r="Q165" s="86"/>
    </row>
    <row r="166" spans="2:17" ht="17.25" customHeight="1">
      <c r="B166" s="70" t="s">
        <v>42</v>
      </c>
      <c r="C166" s="70" t="s">
        <v>43</v>
      </c>
      <c r="D166" s="109">
        <v>43706</v>
      </c>
      <c r="E166" s="110" t="s">
        <v>17</v>
      </c>
      <c r="F166" s="112">
        <v>56</v>
      </c>
      <c r="G166" s="122">
        <v>1</v>
      </c>
      <c r="H166" s="113">
        <v>37020645</v>
      </c>
      <c r="I166" s="116">
        <v>24816</v>
      </c>
      <c r="J166" s="131"/>
      <c r="K166" s="145"/>
      <c r="L166" s="145"/>
      <c r="M166" s="146"/>
      <c r="N166" s="153"/>
      <c r="O166" s="131"/>
      <c r="P166" s="131"/>
      <c r="Q166" s="86"/>
    </row>
    <row r="167" spans="2:17" ht="17.25" customHeight="1">
      <c r="B167" s="70" t="s">
        <v>982</v>
      </c>
      <c r="C167" s="70" t="s">
        <v>983</v>
      </c>
      <c r="D167" s="109">
        <v>42901</v>
      </c>
      <c r="E167" s="110" t="s">
        <v>14</v>
      </c>
      <c r="F167" s="112">
        <v>51</v>
      </c>
      <c r="G167" s="122">
        <v>1</v>
      </c>
      <c r="H167" s="123">
        <v>36829551</v>
      </c>
      <c r="I167" s="115">
        <v>25916</v>
      </c>
      <c r="J167" s="131"/>
      <c r="K167" s="145"/>
      <c r="L167" s="145"/>
      <c r="M167" s="146"/>
      <c r="N167" s="153"/>
      <c r="O167" s="131"/>
      <c r="P167" s="131"/>
      <c r="Q167" s="86"/>
    </row>
    <row r="168" spans="2:17" ht="17.25" customHeight="1">
      <c r="B168" s="141" t="s">
        <v>1545</v>
      </c>
      <c r="C168" s="141" t="s">
        <v>1544</v>
      </c>
      <c r="D168" s="127">
        <v>43839</v>
      </c>
      <c r="E168" s="173" t="s">
        <v>20</v>
      </c>
      <c r="F168" s="154"/>
      <c r="G168" s="129"/>
      <c r="H168" s="119">
        <v>36724930</v>
      </c>
      <c r="I168" s="142">
        <v>23916</v>
      </c>
      <c r="J168" s="86"/>
      <c r="K168" s="151"/>
      <c r="L168" s="151"/>
      <c r="M168" s="146"/>
      <c r="N168" s="152"/>
      <c r="O168" s="86"/>
      <c r="P168" s="86"/>
      <c r="Q168" s="86"/>
    </row>
    <row r="169" spans="2:17" ht="17.25" customHeight="1">
      <c r="B169" s="111" t="s">
        <v>1121</v>
      </c>
      <c r="C169" s="111" t="s">
        <v>1122</v>
      </c>
      <c r="D169" s="109">
        <v>42761</v>
      </c>
      <c r="E169" s="111" t="s">
        <v>14</v>
      </c>
      <c r="F169" s="121">
        <v>45</v>
      </c>
      <c r="G169" s="122">
        <v>1</v>
      </c>
      <c r="H169" s="123">
        <v>35696680</v>
      </c>
      <c r="I169" s="124">
        <v>21758</v>
      </c>
      <c r="J169" s="131"/>
      <c r="K169" s="145"/>
      <c r="L169" s="145"/>
      <c r="M169" s="146"/>
      <c r="N169" s="153"/>
      <c r="O169" s="131"/>
      <c r="P169" s="131"/>
      <c r="Q169" s="86"/>
    </row>
    <row r="170" spans="2:17" ht="17.25" customHeight="1">
      <c r="B170" s="111" t="s">
        <v>606</v>
      </c>
      <c r="C170" s="111" t="s">
        <v>607</v>
      </c>
      <c r="D170" s="109">
        <v>43251</v>
      </c>
      <c r="E170" s="111" t="s">
        <v>17</v>
      </c>
      <c r="F170" s="112">
        <v>48</v>
      </c>
      <c r="G170" s="122">
        <v>1</v>
      </c>
      <c r="H170" s="113">
        <v>35514725</v>
      </c>
      <c r="I170" s="116">
        <v>24442</v>
      </c>
      <c r="J170" s="131"/>
      <c r="K170" s="145"/>
      <c r="L170" s="145"/>
      <c r="M170" s="146"/>
      <c r="N170" s="153"/>
      <c r="O170" s="131"/>
      <c r="P170" s="131"/>
      <c r="Q170" s="86"/>
    </row>
    <row r="171" spans="2:17" ht="17.25" customHeight="1">
      <c r="B171" s="111" t="s">
        <v>153</v>
      </c>
      <c r="C171" s="111" t="s">
        <v>154</v>
      </c>
      <c r="D171" s="109">
        <v>43615</v>
      </c>
      <c r="E171" s="111" t="s">
        <v>14</v>
      </c>
      <c r="F171" s="112">
        <v>60</v>
      </c>
      <c r="G171" s="122">
        <v>1</v>
      </c>
      <c r="H171" s="113">
        <v>35494115</v>
      </c>
      <c r="I171" s="113">
        <v>21186</v>
      </c>
      <c r="J171" s="131"/>
      <c r="K171" s="145"/>
      <c r="L171" s="145"/>
      <c r="M171" s="146"/>
      <c r="N171" s="153"/>
      <c r="O171" s="131"/>
      <c r="P171" s="131"/>
      <c r="Q171" s="86"/>
    </row>
    <row r="172" spans="2:17" ht="17.25" customHeight="1">
      <c r="B172" s="70" t="s">
        <v>769</v>
      </c>
      <c r="C172" s="70" t="s">
        <v>770</v>
      </c>
      <c r="D172" s="109">
        <v>43097</v>
      </c>
      <c r="E172" s="110" t="s">
        <v>20</v>
      </c>
      <c r="F172" s="112"/>
      <c r="G172" s="122">
        <v>1</v>
      </c>
      <c r="H172" s="123">
        <v>35446355</v>
      </c>
      <c r="I172" s="115">
        <v>25870</v>
      </c>
      <c r="J172" s="131"/>
      <c r="K172" s="145"/>
      <c r="L172" s="145"/>
      <c r="M172" s="146"/>
      <c r="N172" s="153"/>
      <c r="O172" s="131"/>
      <c r="P172" s="131"/>
      <c r="Q172" s="86"/>
    </row>
    <row r="173" spans="2:17" ht="17.25" customHeight="1">
      <c r="B173" s="70" t="s">
        <v>85</v>
      </c>
      <c r="C173" s="70" t="s">
        <v>86</v>
      </c>
      <c r="D173" s="109">
        <v>43657</v>
      </c>
      <c r="E173" s="110" t="s">
        <v>20</v>
      </c>
      <c r="F173" s="112">
        <v>61</v>
      </c>
      <c r="G173" s="122">
        <v>1</v>
      </c>
      <c r="H173" s="113">
        <v>34728588</v>
      </c>
      <c r="I173" s="116">
        <v>23512</v>
      </c>
      <c r="J173" s="131"/>
      <c r="K173" s="145"/>
      <c r="L173" s="145"/>
      <c r="M173" s="146"/>
      <c r="N173" s="153"/>
      <c r="O173" s="131"/>
      <c r="P173" s="131"/>
      <c r="Q173" s="86"/>
    </row>
    <row r="174" spans="2:17" ht="17.25" customHeight="1">
      <c r="B174" s="111" t="s">
        <v>283</v>
      </c>
      <c r="C174" s="111" t="s">
        <v>284</v>
      </c>
      <c r="D174" s="109">
        <v>43517</v>
      </c>
      <c r="E174" s="111" t="s">
        <v>17</v>
      </c>
      <c r="F174" s="112">
        <v>45</v>
      </c>
      <c r="G174" s="122">
        <v>1</v>
      </c>
      <c r="H174" s="113">
        <v>34685641</v>
      </c>
      <c r="I174" s="113">
        <v>22038</v>
      </c>
      <c r="J174" s="131"/>
      <c r="K174" s="145"/>
      <c r="L174" s="145"/>
      <c r="M174" s="146"/>
      <c r="N174" s="153"/>
      <c r="O174" s="131"/>
      <c r="P174" s="131"/>
      <c r="Q174" s="86"/>
    </row>
    <row r="175" spans="2:17" ht="17.25" customHeight="1">
      <c r="B175" s="111" t="s">
        <v>1063</v>
      </c>
      <c r="C175" s="111" t="s">
        <v>1064</v>
      </c>
      <c r="D175" s="109">
        <v>42820</v>
      </c>
      <c r="E175" s="111" t="s">
        <v>14</v>
      </c>
      <c r="F175" s="121">
        <v>53</v>
      </c>
      <c r="G175" s="122">
        <v>1</v>
      </c>
      <c r="H175" s="123">
        <v>34541553</v>
      </c>
      <c r="I175" s="124">
        <v>23422</v>
      </c>
      <c r="J175" s="131"/>
      <c r="K175" s="145"/>
      <c r="L175" s="145"/>
      <c r="M175" s="146"/>
      <c r="N175" s="153"/>
      <c r="O175" s="131"/>
      <c r="P175" s="131"/>
      <c r="Q175" s="86"/>
    </row>
    <row r="176" spans="2:17" ht="17.25" customHeight="1">
      <c r="B176" s="137" t="s">
        <v>208</v>
      </c>
      <c r="C176" s="70" t="s">
        <v>209</v>
      </c>
      <c r="D176" s="109">
        <v>43573</v>
      </c>
      <c r="E176" s="110" t="s">
        <v>14</v>
      </c>
      <c r="F176" s="112">
        <v>44</v>
      </c>
      <c r="G176" s="122">
        <v>1</v>
      </c>
      <c r="H176" s="113">
        <v>34078415</v>
      </c>
      <c r="I176" s="116">
        <v>21599</v>
      </c>
      <c r="J176" s="131"/>
      <c r="K176" s="145"/>
      <c r="L176" s="145"/>
      <c r="M176" s="146"/>
      <c r="N176" s="153"/>
      <c r="O176" s="131"/>
      <c r="P176" s="131"/>
      <c r="Q176" s="86"/>
    </row>
    <row r="177" spans="2:17" ht="17.25" customHeight="1">
      <c r="B177" s="111" t="s">
        <v>1169</v>
      </c>
      <c r="C177" s="111" t="s">
        <v>1169</v>
      </c>
      <c r="D177" s="109">
        <v>42705</v>
      </c>
      <c r="E177" s="111" t="s">
        <v>20</v>
      </c>
      <c r="F177" s="121"/>
      <c r="G177" s="122">
        <v>1</v>
      </c>
      <c r="H177" s="123">
        <v>33362335</v>
      </c>
      <c r="I177" s="123">
        <v>24664</v>
      </c>
      <c r="J177" s="131"/>
      <c r="K177" s="145"/>
      <c r="L177" s="145"/>
      <c r="M177" s="146"/>
      <c r="N177" s="153"/>
      <c r="O177" s="131"/>
      <c r="P177" s="131"/>
      <c r="Q177" s="86"/>
    </row>
    <row r="178" spans="2:17" ht="17.25" customHeight="1">
      <c r="B178" s="111" t="s">
        <v>567</v>
      </c>
      <c r="C178" s="111" t="s">
        <v>568</v>
      </c>
      <c r="D178" s="109">
        <v>43286</v>
      </c>
      <c r="E178" s="111" t="s">
        <v>14</v>
      </c>
      <c r="F178" s="112"/>
      <c r="G178" s="122">
        <v>1</v>
      </c>
      <c r="H178" s="113">
        <v>33184896</v>
      </c>
      <c r="I178" s="116">
        <v>23065</v>
      </c>
      <c r="J178" s="131"/>
      <c r="K178" s="145"/>
      <c r="L178" s="145"/>
      <c r="M178" s="146"/>
      <c r="N178" s="153"/>
      <c r="O178" s="131"/>
      <c r="P178" s="131"/>
      <c r="Q178" s="86"/>
    </row>
    <row r="179" spans="2:17" ht="17.25" customHeight="1">
      <c r="B179" s="63" t="s">
        <v>1458</v>
      </c>
      <c r="C179" s="63" t="s">
        <v>1458</v>
      </c>
      <c r="D179" s="127">
        <v>43776</v>
      </c>
      <c r="E179" s="63" t="s">
        <v>17</v>
      </c>
      <c r="F179" s="128">
        <v>55</v>
      </c>
      <c r="G179" s="129">
        <v>1</v>
      </c>
      <c r="H179" s="119">
        <v>32169645</v>
      </c>
      <c r="I179" s="119">
        <v>20884</v>
      </c>
      <c r="J179" s="86"/>
      <c r="K179" s="151"/>
      <c r="L179" s="151"/>
      <c r="M179" s="146"/>
      <c r="N179" s="152"/>
      <c r="O179" s="86"/>
      <c r="P179" s="86"/>
      <c r="Q179" s="86"/>
    </row>
    <row r="180" spans="2:17" ht="17.25" customHeight="1">
      <c r="B180" s="141" t="s">
        <v>1543</v>
      </c>
      <c r="C180" s="141" t="s">
        <v>1542</v>
      </c>
      <c r="D180" s="127">
        <v>43839</v>
      </c>
      <c r="E180" s="173" t="s">
        <v>17</v>
      </c>
      <c r="F180" s="154">
        <v>52</v>
      </c>
      <c r="G180" s="129">
        <v>1</v>
      </c>
      <c r="H180" s="119">
        <v>32024405</v>
      </c>
      <c r="I180" s="142">
        <v>20328</v>
      </c>
      <c r="J180" s="86"/>
      <c r="K180" s="151"/>
      <c r="L180" s="151"/>
      <c r="M180" s="146"/>
      <c r="N180" s="152"/>
      <c r="O180" s="86"/>
      <c r="P180" s="86"/>
      <c r="Q180" s="86"/>
    </row>
    <row r="181" spans="2:17" ht="17.25" customHeight="1">
      <c r="B181" s="108" t="s">
        <v>1051</v>
      </c>
      <c r="C181" s="108" t="s">
        <v>1052</v>
      </c>
      <c r="D181" s="109">
        <v>42831</v>
      </c>
      <c r="E181" s="110" t="s">
        <v>14</v>
      </c>
      <c r="F181" s="112">
        <v>37</v>
      </c>
      <c r="G181" s="122">
        <v>1</v>
      </c>
      <c r="H181" s="123">
        <v>31884410</v>
      </c>
      <c r="I181" s="115">
        <v>21887</v>
      </c>
      <c r="J181" s="131"/>
      <c r="K181" s="145"/>
      <c r="L181" s="145"/>
      <c r="M181" s="146"/>
      <c r="N181" s="153"/>
      <c r="O181" s="131"/>
      <c r="P181" s="131"/>
      <c r="Q181" s="86"/>
    </row>
    <row r="182" spans="2:17" ht="17.25" customHeight="1">
      <c r="B182" s="111" t="s">
        <v>1100</v>
      </c>
      <c r="C182" s="111" t="s">
        <v>1101</v>
      </c>
      <c r="D182" s="109">
        <v>42782</v>
      </c>
      <c r="E182" s="111" t="s">
        <v>14</v>
      </c>
      <c r="F182" s="121">
        <v>35</v>
      </c>
      <c r="G182" s="122">
        <v>1</v>
      </c>
      <c r="H182" s="123">
        <v>31755010</v>
      </c>
      <c r="I182" s="124">
        <v>22025</v>
      </c>
      <c r="J182" s="131"/>
      <c r="K182" s="145"/>
      <c r="L182" s="145"/>
      <c r="M182" s="146"/>
      <c r="N182" s="153"/>
      <c r="O182" s="131"/>
      <c r="P182" s="131"/>
      <c r="Q182" s="86"/>
    </row>
    <row r="183" spans="2:17" ht="17.25" customHeight="1">
      <c r="B183" s="63" t="s">
        <v>1427</v>
      </c>
      <c r="C183" s="63" t="s">
        <v>1426</v>
      </c>
      <c r="D183" s="51">
        <v>43755</v>
      </c>
      <c r="E183" s="52" t="s">
        <v>14</v>
      </c>
      <c r="F183" s="66"/>
      <c r="G183" s="122">
        <v>1</v>
      </c>
      <c r="H183" s="48">
        <v>31349875</v>
      </c>
      <c r="I183" s="48">
        <v>20721</v>
      </c>
      <c r="J183" s="86"/>
      <c r="K183" s="151"/>
      <c r="L183" s="151"/>
      <c r="M183" s="146"/>
      <c r="N183" s="152"/>
      <c r="O183" s="86"/>
      <c r="P183" s="86"/>
      <c r="Q183" s="86"/>
    </row>
    <row r="184" spans="2:17" ht="17.25" customHeight="1">
      <c r="B184" s="70" t="s">
        <v>314</v>
      </c>
      <c r="C184" s="70" t="s">
        <v>315</v>
      </c>
      <c r="D184" s="109">
        <v>43496</v>
      </c>
      <c r="E184" s="110" t="s">
        <v>28</v>
      </c>
      <c r="F184" s="112">
        <v>48</v>
      </c>
      <c r="G184" s="122">
        <v>1</v>
      </c>
      <c r="H184" s="113">
        <v>31199604</v>
      </c>
      <c r="I184" s="116">
        <v>19801</v>
      </c>
      <c r="J184" s="131"/>
      <c r="K184" s="145"/>
      <c r="L184" s="145"/>
      <c r="M184" s="146"/>
      <c r="N184" s="153"/>
      <c r="O184" s="131"/>
      <c r="P184" s="131"/>
      <c r="Q184" s="86"/>
    </row>
    <row r="185" spans="2:17" ht="17.25" customHeight="1">
      <c r="B185" s="111" t="s">
        <v>362</v>
      </c>
      <c r="C185" s="111" t="s">
        <v>363</v>
      </c>
      <c r="D185" s="109">
        <v>43461</v>
      </c>
      <c r="E185" s="111" t="s">
        <v>14</v>
      </c>
      <c r="F185" s="112">
        <v>43</v>
      </c>
      <c r="G185" s="122">
        <v>1</v>
      </c>
      <c r="H185" s="113">
        <v>31100200</v>
      </c>
      <c r="I185" s="116">
        <v>21366</v>
      </c>
      <c r="J185" s="131"/>
      <c r="K185" s="145"/>
      <c r="L185" s="145"/>
      <c r="M185" s="146"/>
      <c r="N185" s="153"/>
      <c r="O185" s="131"/>
      <c r="P185" s="131"/>
      <c r="Q185" s="86"/>
    </row>
    <row r="186" spans="2:17" ht="17.25" customHeight="1">
      <c r="B186" s="111" t="s">
        <v>248</v>
      </c>
      <c r="C186" s="111" t="s">
        <v>249</v>
      </c>
      <c r="D186" s="109">
        <v>43538</v>
      </c>
      <c r="E186" s="111" t="s">
        <v>17</v>
      </c>
      <c r="F186" s="112">
        <v>45</v>
      </c>
      <c r="G186" s="122">
        <v>1</v>
      </c>
      <c r="H186" s="113">
        <v>30943740</v>
      </c>
      <c r="I186" s="113">
        <v>22256</v>
      </c>
      <c r="J186" s="131"/>
      <c r="K186" s="145"/>
      <c r="L186" s="145"/>
      <c r="M186" s="146"/>
      <c r="N186" s="153"/>
      <c r="O186" s="131"/>
      <c r="P186" s="131"/>
      <c r="Q186" s="86"/>
    </row>
    <row r="187" spans="2:17" ht="17.25" customHeight="1">
      <c r="B187" s="141" t="s">
        <v>1495</v>
      </c>
      <c r="C187" s="141" t="s">
        <v>1495</v>
      </c>
      <c r="D187" s="127">
        <v>43804</v>
      </c>
      <c r="E187" s="63" t="s">
        <v>14</v>
      </c>
      <c r="F187" s="128">
        <v>59</v>
      </c>
      <c r="G187" s="129">
        <v>1</v>
      </c>
      <c r="H187" s="119">
        <v>30896357</v>
      </c>
      <c r="I187" s="142">
        <v>20556</v>
      </c>
      <c r="J187" s="86"/>
      <c r="K187" s="151"/>
      <c r="L187" s="151"/>
      <c r="M187" s="146"/>
      <c r="N187" s="152"/>
      <c r="O187" s="86"/>
      <c r="P187" s="86"/>
      <c r="Q187" s="86"/>
    </row>
    <row r="188" spans="2:17" ht="17.25" customHeight="1">
      <c r="B188" s="111" t="s">
        <v>389</v>
      </c>
      <c r="C188" s="111" t="s">
        <v>389</v>
      </c>
      <c r="D188" s="109">
        <v>43440</v>
      </c>
      <c r="E188" s="111" t="s">
        <v>17</v>
      </c>
      <c r="F188" s="112">
        <v>50</v>
      </c>
      <c r="G188" s="122">
        <v>1</v>
      </c>
      <c r="H188" s="113">
        <v>30628661</v>
      </c>
      <c r="I188" s="113">
        <v>20948</v>
      </c>
      <c r="J188" s="131"/>
      <c r="K188" s="145">
        <v>100000000</v>
      </c>
      <c r="L188" s="145" t="s">
        <v>1224</v>
      </c>
      <c r="M188" s="146"/>
      <c r="N188" s="153"/>
      <c r="O188" s="131"/>
      <c r="P188" s="131"/>
      <c r="Q188" s="86"/>
    </row>
    <row r="189" spans="2:17" ht="17.25" customHeight="1">
      <c r="B189" s="70" t="s">
        <v>879</v>
      </c>
      <c r="C189" s="70" t="s">
        <v>880</v>
      </c>
      <c r="D189" s="109">
        <v>42999</v>
      </c>
      <c r="E189" s="110" t="s">
        <v>14</v>
      </c>
      <c r="F189" s="112">
        <v>60</v>
      </c>
      <c r="G189" s="122">
        <v>1</v>
      </c>
      <c r="H189" s="123">
        <v>30516436</v>
      </c>
      <c r="I189" s="115">
        <v>22427</v>
      </c>
      <c r="J189" s="131"/>
      <c r="K189" s="145"/>
      <c r="L189" s="145"/>
      <c r="M189" s="146"/>
      <c r="N189" s="153"/>
      <c r="O189" s="131"/>
      <c r="P189" s="131"/>
      <c r="Q189" s="86"/>
    </row>
    <row r="190" spans="2:17" ht="17.25" customHeight="1">
      <c r="B190" s="70" t="s">
        <v>404</v>
      </c>
      <c r="C190" s="70" t="s">
        <v>405</v>
      </c>
      <c r="D190" s="109">
        <v>43426</v>
      </c>
      <c r="E190" s="110" t="s">
        <v>20</v>
      </c>
      <c r="F190" s="112">
        <v>82</v>
      </c>
      <c r="G190" s="122">
        <v>1</v>
      </c>
      <c r="H190" s="113">
        <v>29606055</v>
      </c>
      <c r="I190" s="116">
        <v>21038</v>
      </c>
      <c r="J190" s="131"/>
      <c r="K190" s="145"/>
      <c r="L190" s="145"/>
      <c r="M190" s="146"/>
      <c r="N190" s="153"/>
      <c r="O190" s="131"/>
      <c r="P190" s="131"/>
      <c r="Q190" s="86"/>
    </row>
    <row r="191" spans="2:17" ht="17.25" customHeight="1">
      <c r="B191" s="70" t="s">
        <v>302</v>
      </c>
      <c r="C191" s="70" t="s">
        <v>303</v>
      </c>
      <c r="D191" s="109">
        <v>43503</v>
      </c>
      <c r="E191" s="111" t="s">
        <v>20</v>
      </c>
      <c r="F191" s="112">
        <v>56</v>
      </c>
      <c r="G191" s="122">
        <v>1</v>
      </c>
      <c r="H191" s="113">
        <v>29472760</v>
      </c>
      <c r="I191" s="116">
        <v>19929</v>
      </c>
      <c r="J191" s="131"/>
      <c r="K191" s="145"/>
      <c r="L191" s="145"/>
      <c r="M191" s="146"/>
      <c r="N191" s="153"/>
      <c r="O191" s="131"/>
      <c r="P191" s="131"/>
      <c r="Q191" s="86"/>
    </row>
    <row r="192" spans="2:17" ht="17.25" customHeight="1">
      <c r="B192" s="70" t="s">
        <v>57</v>
      </c>
      <c r="C192" s="70" t="s">
        <v>58</v>
      </c>
      <c r="D192" s="109">
        <v>43699</v>
      </c>
      <c r="E192" s="110" t="s">
        <v>20</v>
      </c>
      <c r="F192" s="112"/>
      <c r="G192" s="122">
        <v>1</v>
      </c>
      <c r="H192" s="113">
        <v>29267770</v>
      </c>
      <c r="I192" s="116">
        <v>20229</v>
      </c>
      <c r="J192" s="131"/>
      <c r="K192" s="145"/>
      <c r="L192" s="145"/>
      <c r="M192" s="146"/>
      <c r="N192" s="153"/>
      <c r="O192" s="131"/>
      <c r="P192" s="131"/>
      <c r="Q192" s="86"/>
    </row>
    <row r="193" spans="2:17" ht="17.25" customHeight="1">
      <c r="B193" s="131" t="s">
        <v>925</v>
      </c>
      <c r="C193" s="131" t="s">
        <v>926</v>
      </c>
      <c r="D193" s="149">
        <v>42964</v>
      </c>
      <c r="E193" s="131" t="s">
        <v>14</v>
      </c>
      <c r="F193" s="154">
        <v>45</v>
      </c>
      <c r="G193" s="122">
        <v>1</v>
      </c>
      <c r="H193" s="123">
        <v>29166226</v>
      </c>
      <c r="I193" s="115">
        <v>20781</v>
      </c>
      <c r="J193" s="131"/>
      <c r="K193" s="145"/>
      <c r="L193" s="145"/>
      <c r="M193" s="146"/>
      <c r="N193" s="153"/>
      <c r="O193" s="131"/>
      <c r="P193" s="131"/>
      <c r="Q193" s="86"/>
    </row>
    <row r="194" spans="2:17" ht="14.25">
      <c r="B194" s="111" t="s">
        <v>638</v>
      </c>
      <c r="C194" s="111" t="s">
        <v>639</v>
      </c>
      <c r="D194" s="109">
        <v>43223</v>
      </c>
      <c r="E194" s="111" t="s">
        <v>25</v>
      </c>
      <c r="F194" s="112">
        <v>45</v>
      </c>
      <c r="G194" s="122">
        <v>1</v>
      </c>
      <c r="H194" s="113">
        <v>29063695</v>
      </c>
      <c r="I194" s="116">
        <v>20117</v>
      </c>
      <c r="J194" s="131"/>
      <c r="K194" s="145"/>
      <c r="L194" s="145"/>
      <c r="M194" s="146"/>
      <c r="N194" s="153"/>
      <c r="O194" s="131"/>
      <c r="P194" s="131"/>
      <c r="Q194" s="86"/>
    </row>
    <row r="195" spans="2:17" ht="14.25">
      <c r="B195" s="111" t="s">
        <v>608</v>
      </c>
      <c r="C195" s="111" t="s">
        <v>609</v>
      </c>
      <c r="D195" s="109">
        <v>43251</v>
      </c>
      <c r="E195" s="111" t="s">
        <v>20</v>
      </c>
      <c r="F195" s="112"/>
      <c r="G195" s="122">
        <v>1</v>
      </c>
      <c r="H195" s="113">
        <v>28752150</v>
      </c>
      <c r="I195" s="116">
        <v>19997</v>
      </c>
      <c r="J195" s="131"/>
      <c r="K195" s="145"/>
      <c r="L195" s="145"/>
      <c r="M195" s="146"/>
      <c r="N195" s="153"/>
      <c r="O195" s="131"/>
      <c r="P195" s="131"/>
      <c r="Q195" s="86"/>
    </row>
    <row r="196" spans="2:17" ht="14.25">
      <c r="B196" s="70" t="s">
        <v>592</v>
      </c>
      <c r="C196" s="70" t="s">
        <v>593</v>
      </c>
      <c r="D196" s="109">
        <v>43265</v>
      </c>
      <c r="E196" s="110" t="s">
        <v>14</v>
      </c>
      <c r="F196" s="112"/>
      <c r="G196" s="122">
        <v>1</v>
      </c>
      <c r="H196" s="113">
        <v>28721800</v>
      </c>
      <c r="I196" s="116">
        <v>21779</v>
      </c>
      <c r="J196" s="131"/>
      <c r="K196" s="145"/>
      <c r="L196" s="145"/>
      <c r="M196" s="146"/>
      <c r="N196" s="153"/>
      <c r="O196" s="131"/>
      <c r="P196" s="131"/>
      <c r="Q196" s="86"/>
    </row>
    <row r="197" spans="2:17" ht="14.25">
      <c r="B197" s="70" t="s">
        <v>382</v>
      </c>
      <c r="C197" s="70" t="s">
        <v>383</v>
      </c>
      <c r="D197" s="109">
        <v>43447</v>
      </c>
      <c r="E197" s="111" t="s">
        <v>17</v>
      </c>
      <c r="F197" s="112"/>
      <c r="G197" s="122">
        <v>1</v>
      </c>
      <c r="H197" s="113">
        <v>28656290</v>
      </c>
      <c r="I197" s="116">
        <v>19987</v>
      </c>
      <c r="J197" s="131"/>
      <c r="K197" s="145"/>
      <c r="L197" s="145"/>
      <c r="M197" s="146"/>
      <c r="N197" s="153"/>
      <c r="O197" s="131"/>
      <c r="P197" s="131"/>
      <c r="Q197" s="86"/>
    </row>
    <row r="198" spans="2:17" ht="14.25">
      <c r="B198" s="70" t="s">
        <v>836</v>
      </c>
      <c r="C198" s="70" t="s">
        <v>837</v>
      </c>
      <c r="D198" s="109">
        <v>43041</v>
      </c>
      <c r="E198" s="110" t="s">
        <v>28</v>
      </c>
      <c r="F198" s="112">
        <v>61</v>
      </c>
      <c r="G198" s="122">
        <v>1</v>
      </c>
      <c r="H198" s="123">
        <v>28452812</v>
      </c>
      <c r="I198" s="115">
        <v>20898</v>
      </c>
      <c r="J198" s="131"/>
      <c r="K198" s="145"/>
      <c r="L198" s="145"/>
      <c r="M198" s="146"/>
      <c r="N198" s="153"/>
      <c r="O198" s="131"/>
      <c r="P198" s="131"/>
      <c r="Q198" s="86"/>
    </row>
    <row r="199" spans="2:17" ht="14.25">
      <c r="B199" s="70" t="s">
        <v>771</v>
      </c>
      <c r="C199" s="70" t="s">
        <v>772</v>
      </c>
      <c r="D199" s="109">
        <v>43097</v>
      </c>
      <c r="E199" s="110" t="s">
        <v>25</v>
      </c>
      <c r="F199" s="112">
        <v>33</v>
      </c>
      <c r="G199" s="122">
        <v>1</v>
      </c>
      <c r="H199" s="123">
        <v>28440895</v>
      </c>
      <c r="I199" s="115">
        <v>20373</v>
      </c>
      <c r="J199" s="131"/>
      <c r="K199" s="145"/>
      <c r="L199" s="145"/>
      <c r="M199" s="146"/>
      <c r="N199" s="153"/>
      <c r="O199" s="131"/>
      <c r="P199" s="131"/>
      <c r="Q199" s="86"/>
    </row>
    <row r="200" spans="2:17" ht="14.25">
      <c r="B200" s="63" t="s">
        <v>1473</v>
      </c>
      <c r="C200" s="63" t="s">
        <v>1473</v>
      </c>
      <c r="D200" s="127">
        <v>43790</v>
      </c>
      <c r="E200" s="63" t="s">
        <v>119</v>
      </c>
      <c r="F200" s="128"/>
      <c r="G200" s="129">
        <v>1</v>
      </c>
      <c r="H200" s="119">
        <v>28372200</v>
      </c>
      <c r="I200" s="119">
        <v>13001</v>
      </c>
      <c r="J200" s="86"/>
      <c r="K200" s="151"/>
      <c r="L200" s="151"/>
      <c r="M200" s="146"/>
      <c r="N200" s="152"/>
      <c r="O200" s="86"/>
      <c r="P200" s="86"/>
      <c r="Q200" s="86"/>
    </row>
    <row r="201" spans="2:17" ht="14.25">
      <c r="B201" s="70" t="s">
        <v>749</v>
      </c>
      <c r="C201" s="70" t="s">
        <v>750</v>
      </c>
      <c r="D201" s="109">
        <v>43118</v>
      </c>
      <c r="E201" s="110" t="s">
        <v>17</v>
      </c>
      <c r="F201" s="112"/>
      <c r="G201" s="122">
        <v>1</v>
      </c>
      <c r="H201" s="113">
        <v>28289183</v>
      </c>
      <c r="I201" s="116">
        <v>19128</v>
      </c>
      <c r="J201" s="131"/>
      <c r="K201" s="145"/>
      <c r="L201" s="145"/>
      <c r="M201" s="146"/>
      <c r="N201" s="153"/>
      <c r="O201" s="131"/>
      <c r="P201" s="131"/>
      <c r="Q201" s="86"/>
    </row>
    <row r="202" spans="2:17" ht="14.25">
      <c r="B202" s="70" t="s">
        <v>813</v>
      </c>
      <c r="C202" s="70" t="s">
        <v>813</v>
      </c>
      <c r="D202" s="109">
        <v>43062</v>
      </c>
      <c r="E202" s="110" t="s">
        <v>20</v>
      </c>
      <c r="F202" s="112"/>
      <c r="G202" s="122">
        <v>1</v>
      </c>
      <c r="H202" s="123">
        <v>27866205</v>
      </c>
      <c r="I202" s="115">
        <v>20635</v>
      </c>
      <c r="J202" s="131"/>
      <c r="K202" s="145"/>
      <c r="L202" s="145"/>
      <c r="M202" s="146"/>
      <c r="N202" s="153"/>
      <c r="O202" s="131"/>
      <c r="P202" s="131"/>
      <c r="Q202" s="86"/>
    </row>
    <row r="203" spans="2:17" ht="14.25">
      <c r="B203" s="70" t="s">
        <v>783</v>
      </c>
      <c r="C203" s="70" t="s">
        <v>784</v>
      </c>
      <c r="D203" s="109">
        <v>43090</v>
      </c>
      <c r="E203" s="110" t="s">
        <v>20</v>
      </c>
      <c r="F203" s="112"/>
      <c r="G203" s="122">
        <v>1</v>
      </c>
      <c r="H203" s="123">
        <v>27714225</v>
      </c>
      <c r="I203" s="115">
        <v>21553</v>
      </c>
      <c r="J203" s="131"/>
      <c r="K203" s="145">
        <v>111000000</v>
      </c>
      <c r="L203" s="145" t="s">
        <v>1225</v>
      </c>
      <c r="M203" s="146" t="s">
        <v>1226</v>
      </c>
      <c r="N203" s="153"/>
      <c r="O203" s="131"/>
      <c r="P203" s="131"/>
      <c r="Q203" s="86"/>
    </row>
    <row r="204" spans="2:17" ht="14.25">
      <c r="B204" s="108" t="s">
        <v>1053</v>
      </c>
      <c r="C204" s="108" t="s">
        <v>1054</v>
      </c>
      <c r="D204" s="109">
        <v>42824</v>
      </c>
      <c r="E204" s="110" t="s">
        <v>14</v>
      </c>
      <c r="F204" s="112">
        <v>67</v>
      </c>
      <c r="G204" s="122">
        <v>1</v>
      </c>
      <c r="H204" s="123">
        <v>27638467</v>
      </c>
      <c r="I204" s="115">
        <v>20832</v>
      </c>
      <c r="J204" s="131"/>
      <c r="K204" s="145"/>
      <c r="L204" s="145"/>
      <c r="M204" s="146"/>
      <c r="N204" s="153"/>
      <c r="O204" s="131"/>
      <c r="P204" s="131"/>
      <c r="Q204" s="86"/>
    </row>
    <row r="205" spans="2:17" ht="14.25">
      <c r="B205" s="70" t="s">
        <v>701</v>
      </c>
      <c r="C205" s="70" t="s">
        <v>702</v>
      </c>
      <c r="D205" s="109">
        <v>43167</v>
      </c>
      <c r="E205" s="110" t="s">
        <v>20</v>
      </c>
      <c r="F205" s="112"/>
      <c r="G205" s="122">
        <v>1</v>
      </c>
      <c r="H205" s="113">
        <v>27482460</v>
      </c>
      <c r="I205" s="116">
        <v>19021</v>
      </c>
      <c r="J205" s="131"/>
      <c r="K205" s="145"/>
      <c r="L205" s="145"/>
      <c r="M205" s="146"/>
      <c r="N205" s="153"/>
      <c r="O205" s="131"/>
      <c r="P205" s="131"/>
      <c r="Q205" s="86"/>
    </row>
    <row r="206" spans="2:17" ht="14.25">
      <c r="B206" s="111" t="s">
        <v>594</v>
      </c>
      <c r="C206" s="111" t="s">
        <v>595</v>
      </c>
      <c r="D206" s="109">
        <v>43265</v>
      </c>
      <c r="E206" s="111" t="s">
        <v>28</v>
      </c>
      <c r="F206" s="112">
        <v>51</v>
      </c>
      <c r="G206" s="122">
        <v>1</v>
      </c>
      <c r="H206" s="113">
        <v>27382077</v>
      </c>
      <c r="I206" s="113">
        <v>18921</v>
      </c>
      <c r="J206" s="131"/>
      <c r="K206" s="145"/>
      <c r="L206" s="145"/>
      <c r="M206" s="146"/>
      <c r="N206" s="153"/>
      <c r="O206" s="131"/>
      <c r="P206" s="131"/>
      <c r="Q206" s="86"/>
    </row>
    <row r="207" spans="2:17" ht="14.25">
      <c r="B207" s="111" t="s">
        <v>721</v>
      </c>
      <c r="C207" s="111" t="s">
        <v>722</v>
      </c>
      <c r="D207" s="109">
        <v>43153</v>
      </c>
      <c r="E207" s="111" t="s">
        <v>17</v>
      </c>
      <c r="F207" s="121">
        <v>45</v>
      </c>
      <c r="G207" s="122">
        <v>1</v>
      </c>
      <c r="H207" s="113">
        <v>26911191</v>
      </c>
      <c r="I207" s="113">
        <v>17984</v>
      </c>
      <c r="J207" s="131"/>
      <c r="K207" s="145"/>
      <c r="L207" s="145"/>
      <c r="M207" s="146"/>
      <c r="N207" s="153"/>
      <c r="O207" s="131"/>
      <c r="P207" s="131"/>
      <c r="Q207" s="86"/>
    </row>
    <row r="208" spans="2:17" ht="14.25">
      <c r="B208" s="111" t="s">
        <v>745</v>
      </c>
      <c r="C208" s="111" t="s">
        <v>746</v>
      </c>
      <c r="D208" s="109">
        <v>43125</v>
      </c>
      <c r="E208" s="111" t="s">
        <v>17</v>
      </c>
      <c r="F208" s="112"/>
      <c r="G208" s="122">
        <v>1</v>
      </c>
      <c r="H208" s="113">
        <v>26501210</v>
      </c>
      <c r="I208" s="113">
        <v>17605</v>
      </c>
      <c r="J208" s="131"/>
      <c r="K208" s="145"/>
      <c r="L208" s="145"/>
      <c r="M208" s="146"/>
      <c r="N208" s="153"/>
      <c r="O208" s="131"/>
      <c r="P208" s="131"/>
      <c r="Q208" s="86"/>
    </row>
    <row r="209" spans="2:17" ht="14.25">
      <c r="B209" s="141" t="s">
        <v>1528</v>
      </c>
      <c r="C209" s="141" t="s">
        <v>1523</v>
      </c>
      <c r="D209" s="127">
        <v>43825</v>
      </c>
      <c r="E209" s="63" t="s">
        <v>25</v>
      </c>
      <c r="F209" s="128"/>
      <c r="G209" s="129">
        <v>1</v>
      </c>
      <c r="H209" s="119">
        <v>26438660</v>
      </c>
      <c r="I209" s="119">
        <v>18317</v>
      </c>
      <c r="J209" s="86"/>
      <c r="K209" s="151"/>
      <c r="L209" s="151"/>
      <c r="M209" s="146"/>
      <c r="N209" s="152"/>
      <c r="O209" s="86"/>
      <c r="P209" s="86"/>
      <c r="Q209" s="86"/>
    </row>
    <row r="210" spans="2:17" ht="14.25">
      <c r="B210" s="70" t="s">
        <v>228</v>
      </c>
      <c r="C210" s="70" t="s">
        <v>229</v>
      </c>
      <c r="D210" s="109">
        <v>43552</v>
      </c>
      <c r="E210" s="111" t="s">
        <v>20</v>
      </c>
      <c r="F210" s="112">
        <v>77</v>
      </c>
      <c r="G210" s="122">
        <v>1</v>
      </c>
      <c r="H210" s="113">
        <v>26367495</v>
      </c>
      <c r="I210" s="113">
        <v>17655</v>
      </c>
      <c r="J210" s="131"/>
      <c r="K210" s="145"/>
      <c r="L210" s="145"/>
      <c r="M210" s="146"/>
      <c r="N210" s="153"/>
      <c r="O210" s="131"/>
      <c r="P210" s="131"/>
      <c r="Q210" s="86"/>
    </row>
    <row r="211" spans="2:17" ht="14.25">
      <c r="B211" s="70" t="s">
        <v>470</v>
      </c>
      <c r="C211" s="70" t="s">
        <v>471</v>
      </c>
      <c r="D211" s="109">
        <v>43377</v>
      </c>
      <c r="E211" s="110" t="s">
        <v>14</v>
      </c>
      <c r="F211" s="112">
        <v>44</v>
      </c>
      <c r="G211" s="122">
        <v>1</v>
      </c>
      <c r="H211" s="113">
        <v>26286267</v>
      </c>
      <c r="I211" s="116">
        <v>17411</v>
      </c>
      <c r="J211" s="131"/>
      <c r="K211" s="145"/>
      <c r="L211" s="145"/>
      <c r="M211" s="146"/>
      <c r="N211" s="153"/>
      <c r="O211" s="131"/>
      <c r="P211" s="131"/>
      <c r="Q211" s="86"/>
    </row>
    <row r="212" spans="2:17" ht="14.25">
      <c r="B212" s="111" t="s">
        <v>754</v>
      </c>
      <c r="C212" s="111" t="s">
        <v>755</v>
      </c>
      <c r="D212" s="109">
        <v>43111</v>
      </c>
      <c r="E212" s="111" t="s">
        <v>25</v>
      </c>
      <c r="F212" s="112">
        <v>42</v>
      </c>
      <c r="G212" s="122">
        <v>1</v>
      </c>
      <c r="H212" s="113">
        <v>26150268</v>
      </c>
      <c r="I212" s="113">
        <v>17627</v>
      </c>
      <c r="J212" s="131"/>
      <c r="K212" s="145"/>
      <c r="L212" s="145"/>
      <c r="M212" s="146"/>
      <c r="N212" s="153"/>
      <c r="O212" s="131"/>
      <c r="P212" s="131"/>
      <c r="Q212" s="86"/>
    </row>
    <row r="213" spans="2:17" ht="14.25">
      <c r="B213" s="131" t="s">
        <v>923</v>
      </c>
      <c r="C213" s="131" t="s">
        <v>924</v>
      </c>
      <c r="D213" s="149">
        <v>42964</v>
      </c>
      <c r="E213" s="131" t="s">
        <v>17</v>
      </c>
      <c r="F213" s="154">
        <v>16</v>
      </c>
      <c r="G213" s="122">
        <v>1</v>
      </c>
      <c r="H213" s="123">
        <v>25844133</v>
      </c>
      <c r="I213" s="115">
        <v>19518</v>
      </c>
      <c r="J213" s="131"/>
      <c r="K213" s="145"/>
      <c r="L213" s="145"/>
      <c r="M213" s="146"/>
      <c r="N213" s="153"/>
      <c r="O213" s="131"/>
      <c r="P213" s="131"/>
      <c r="Q213" s="86"/>
    </row>
    <row r="214" spans="2:17" ht="14.25">
      <c r="B214" s="70" t="s">
        <v>833</v>
      </c>
      <c r="C214" s="70" t="s">
        <v>833</v>
      </c>
      <c r="D214" s="109">
        <v>43041</v>
      </c>
      <c r="E214" s="110" t="s">
        <v>28</v>
      </c>
      <c r="F214" s="112">
        <v>63</v>
      </c>
      <c r="G214" s="122">
        <v>1</v>
      </c>
      <c r="H214" s="123">
        <v>25339084</v>
      </c>
      <c r="I214" s="115">
        <v>18098</v>
      </c>
      <c r="J214" s="131"/>
      <c r="K214" s="145"/>
      <c r="L214" s="145"/>
      <c r="M214" s="146"/>
      <c r="N214" s="153"/>
      <c r="O214" s="131"/>
      <c r="P214" s="131"/>
      <c r="Q214" s="86"/>
    </row>
    <row r="215" spans="2:17" ht="14.25">
      <c r="B215" s="63" t="s">
        <v>1558</v>
      </c>
      <c r="C215" s="63" t="s">
        <v>1554</v>
      </c>
      <c r="D215" s="127">
        <v>43853</v>
      </c>
      <c r="E215" s="63" t="s">
        <v>20</v>
      </c>
      <c r="F215" s="128">
        <v>44</v>
      </c>
      <c r="G215" s="129"/>
      <c r="H215" s="161">
        <v>24939730</v>
      </c>
      <c r="I215" s="161">
        <v>15525</v>
      </c>
      <c r="J215" s="86"/>
      <c r="K215" s="151"/>
      <c r="L215" s="151"/>
      <c r="M215" s="146"/>
      <c r="N215" s="152"/>
      <c r="O215" s="86"/>
      <c r="P215" s="86"/>
      <c r="Q215" s="86"/>
    </row>
    <row r="216" spans="2:17" ht="14.25">
      <c r="B216" s="120" t="s">
        <v>1155</v>
      </c>
      <c r="C216" s="108" t="s">
        <v>1156</v>
      </c>
      <c r="D216" s="109">
        <v>42726</v>
      </c>
      <c r="E216" s="111" t="s">
        <v>14</v>
      </c>
      <c r="F216" s="121">
        <v>40</v>
      </c>
      <c r="G216" s="122">
        <v>1</v>
      </c>
      <c r="H216" s="123">
        <v>24633755</v>
      </c>
      <c r="I216" s="124">
        <v>18250</v>
      </c>
      <c r="J216" s="131"/>
      <c r="K216" s="145"/>
      <c r="L216" s="145"/>
      <c r="M216" s="146"/>
      <c r="N216" s="153"/>
      <c r="O216" s="131"/>
      <c r="P216" s="131"/>
      <c r="Q216" s="86"/>
    </row>
    <row r="217" spans="2:17" ht="14.25">
      <c r="B217" s="63" t="s">
        <v>1454</v>
      </c>
      <c r="C217" s="63" t="s">
        <v>1455</v>
      </c>
      <c r="D217" s="127">
        <v>43776</v>
      </c>
      <c r="E217" s="63" t="s">
        <v>14</v>
      </c>
      <c r="F217" s="128">
        <v>40</v>
      </c>
      <c r="G217" s="129">
        <v>1</v>
      </c>
      <c r="H217" s="119">
        <v>24554530</v>
      </c>
      <c r="I217" s="119">
        <v>15512</v>
      </c>
      <c r="J217" s="86"/>
      <c r="K217" s="151"/>
      <c r="L217" s="151"/>
      <c r="M217" s="146"/>
      <c r="N217" s="152"/>
      <c r="O217" s="86"/>
      <c r="P217" s="86"/>
      <c r="Q217" s="86"/>
    </row>
    <row r="218" spans="2:17" ht="14.25">
      <c r="B218" s="111" t="s">
        <v>29</v>
      </c>
      <c r="C218" s="111" t="s">
        <v>30</v>
      </c>
      <c r="D218" s="109">
        <v>43727</v>
      </c>
      <c r="E218" s="111" t="s">
        <v>31</v>
      </c>
      <c r="F218" s="112"/>
      <c r="G218" s="122">
        <v>1</v>
      </c>
      <c r="H218" s="113">
        <v>24529867</v>
      </c>
      <c r="I218" s="113">
        <v>17525</v>
      </c>
      <c r="J218" s="131"/>
      <c r="K218" s="145"/>
      <c r="L218" s="145"/>
      <c r="M218" s="146"/>
      <c r="N218" s="153"/>
      <c r="O218" s="131"/>
      <c r="P218" s="131"/>
      <c r="Q218" s="86"/>
    </row>
    <row r="219" spans="2:17" ht="14.25">
      <c r="B219" s="70" t="s">
        <v>894</v>
      </c>
      <c r="C219" s="70" t="s">
        <v>895</v>
      </c>
      <c r="D219" s="109">
        <v>42992</v>
      </c>
      <c r="E219" s="110" t="s">
        <v>28</v>
      </c>
      <c r="F219" s="112">
        <v>49</v>
      </c>
      <c r="G219" s="122">
        <v>1</v>
      </c>
      <c r="H219" s="123">
        <v>24437596</v>
      </c>
      <c r="I219" s="115">
        <v>17521</v>
      </c>
      <c r="J219" s="131"/>
      <c r="K219" s="145"/>
      <c r="L219" s="145"/>
      <c r="M219" s="146"/>
      <c r="N219" s="153"/>
      <c r="O219" s="131"/>
      <c r="P219" s="131"/>
      <c r="Q219" s="86"/>
    </row>
    <row r="220" spans="2:17" ht="14.25">
      <c r="B220" s="70" t="s">
        <v>1023</v>
      </c>
      <c r="C220" s="70" t="s">
        <v>1024</v>
      </c>
      <c r="D220" s="109">
        <v>42852</v>
      </c>
      <c r="E220" s="110" t="s">
        <v>28</v>
      </c>
      <c r="F220" s="112">
        <v>52</v>
      </c>
      <c r="G220" s="122">
        <v>1</v>
      </c>
      <c r="H220" s="123">
        <v>24417218</v>
      </c>
      <c r="I220" s="115">
        <v>16538</v>
      </c>
      <c r="J220" s="131"/>
      <c r="K220" s="145"/>
      <c r="L220" s="145"/>
      <c r="M220" s="146"/>
      <c r="N220" s="153"/>
      <c r="O220" s="131"/>
      <c r="P220" s="131"/>
      <c r="Q220" s="86"/>
    </row>
    <row r="221" spans="2:17" ht="14.25">
      <c r="B221" s="70" t="s">
        <v>346</v>
      </c>
      <c r="C221" s="70" t="s">
        <v>347</v>
      </c>
      <c r="D221" s="109">
        <v>43475</v>
      </c>
      <c r="E221" s="110" t="s">
        <v>14</v>
      </c>
      <c r="F221" s="112">
        <v>37</v>
      </c>
      <c r="G221" s="122">
        <v>1</v>
      </c>
      <c r="H221" s="113">
        <v>24360607</v>
      </c>
      <c r="I221" s="116">
        <v>15535</v>
      </c>
      <c r="J221" s="131"/>
      <c r="K221" s="145"/>
      <c r="L221" s="145"/>
      <c r="M221" s="146"/>
      <c r="N221" s="153"/>
      <c r="O221" s="131"/>
      <c r="P221" s="131"/>
      <c r="Q221" s="86"/>
    </row>
    <row r="222" spans="2:17" ht="14.25">
      <c r="B222" s="111" t="s">
        <v>681</v>
      </c>
      <c r="C222" s="111" t="s">
        <v>682</v>
      </c>
      <c r="D222" s="109">
        <v>43181</v>
      </c>
      <c r="E222" s="111" t="s">
        <v>20</v>
      </c>
      <c r="F222" s="112"/>
      <c r="G222" s="122">
        <v>1</v>
      </c>
      <c r="H222" s="113">
        <v>24227395</v>
      </c>
      <c r="I222" s="113">
        <v>17893</v>
      </c>
      <c r="J222" s="131"/>
      <c r="K222" s="145"/>
      <c r="L222" s="145"/>
      <c r="M222" s="146"/>
      <c r="N222" s="153"/>
      <c r="O222" s="131"/>
      <c r="P222" s="131"/>
      <c r="Q222" s="86"/>
    </row>
    <row r="223" spans="2:17" ht="14.25">
      <c r="B223" s="70" t="s">
        <v>450</v>
      </c>
      <c r="C223" s="70" t="s">
        <v>450</v>
      </c>
      <c r="D223" s="109">
        <v>43391</v>
      </c>
      <c r="E223" s="111" t="s">
        <v>451</v>
      </c>
      <c r="F223" s="112">
        <v>60</v>
      </c>
      <c r="G223" s="122">
        <v>1</v>
      </c>
      <c r="H223" s="113">
        <v>24074810</v>
      </c>
      <c r="I223" s="116">
        <v>16938</v>
      </c>
      <c r="J223" s="131"/>
      <c r="K223" s="145"/>
      <c r="L223" s="145"/>
      <c r="M223" s="146"/>
      <c r="N223" s="153"/>
      <c r="O223" s="131"/>
      <c r="P223" s="131"/>
      <c r="Q223" s="86"/>
    </row>
    <row r="224" spans="2:17" ht="14.25">
      <c r="B224" s="70" t="s">
        <v>577</v>
      </c>
      <c r="C224" s="70" t="s">
        <v>578</v>
      </c>
      <c r="D224" s="109">
        <v>43280</v>
      </c>
      <c r="E224" s="111" t="s">
        <v>28</v>
      </c>
      <c r="F224" s="112">
        <v>47</v>
      </c>
      <c r="G224" s="122">
        <v>1</v>
      </c>
      <c r="H224" s="113">
        <v>23682835</v>
      </c>
      <c r="I224" s="116">
        <v>15810</v>
      </c>
      <c r="J224" s="131"/>
      <c r="K224" s="145"/>
      <c r="L224" s="145"/>
      <c r="M224" s="146"/>
      <c r="N224" s="153"/>
      <c r="O224" s="131"/>
      <c r="P224" s="131"/>
      <c r="Q224" s="86"/>
    </row>
    <row r="225" spans="2:17" ht="14.25">
      <c r="B225" s="111" t="s">
        <v>1227</v>
      </c>
      <c r="C225" s="111" t="s">
        <v>212</v>
      </c>
      <c r="D225" s="109">
        <v>43566</v>
      </c>
      <c r="E225" s="111" t="s">
        <v>17</v>
      </c>
      <c r="F225" s="112">
        <v>45</v>
      </c>
      <c r="G225" s="122">
        <v>1</v>
      </c>
      <c r="H225" s="113">
        <v>23593108</v>
      </c>
      <c r="I225" s="113">
        <v>15795</v>
      </c>
      <c r="J225" s="131"/>
      <c r="K225" s="145"/>
      <c r="L225" s="145"/>
      <c r="M225" s="146"/>
      <c r="N225" s="153"/>
      <c r="O225" s="131"/>
      <c r="P225" s="131"/>
      <c r="Q225" s="86"/>
    </row>
    <row r="226" spans="2:17" ht="14.25">
      <c r="B226" s="70" t="s">
        <v>1012</v>
      </c>
      <c r="C226" s="70" t="s">
        <v>1013</v>
      </c>
      <c r="D226" s="109">
        <v>42866</v>
      </c>
      <c r="E226" s="110" t="s">
        <v>14</v>
      </c>
      <c r="F226" s="112">
        <v>36</v>
      </c>
      <c r="G226" s="122">
        <v>1</v>
      </c>
      <c r="H226" s="123">
        <v>23365985</v>
      </c>
      <c r="I226" s="115">
        <v>16166</v>
      </c>
      <c r="J226" s="131"/>
      <c r="K226" s="145"/>
      <c r="L226" s="145"/>
      <c r="M226" s="146"/>
      <c r="N226" s="153"/>
      <c r="O226" s="131"/>
      <c r="P226" s="131"/>
      <c r="Q226" s="86"/>
    </row>
    <row r="227" spans="2:17" ht="14.25">
      <c r="B227" s="63" t="s">
        <v>1428</v>
      </c>
      <c r="C227" s="63" t="s">
        <v>1429</v>
      </c>
      <c r="D227" s="127">
        <v>43762</v>
      </c>
      <c r="E227" s="63" t="s">
        <v>25</v>
      </c>
      <c r="F227" s="128">
        <v>64</v>
      </c>
      <c r="G227" s="129">
        <v>1</v>
      </c>
      <c r="H227" s="119">
        <v>23143770</v>
      </c>
      <c r="I227" s="119">
        <v>21890</v>
      </c>
      <c r="J227" s="86"/>
      <c r="K227" s="151"/>
      <c r="L227" s="151"/>
      <c r="M227" s="146"/>
      <c r="N227" s="152"/>
      <c r="O227" s="86"/>
      <c r="P227" s="86"/>
      <c r="Q227" s="86"/>
    </row>
    <row r="228" spans="2:17" ht="14.25">
      <c r="B228" s="70" t="s">
        <v>870</v>
      </c>
      <c r="C228" s="70" t="s">
        <v>871</v>
      </c>
      <c r="D228" s="109">
        <v>43006</v>
      </c>
      <c r="E228" s="110" t="s">
        <v>14</v>
      </c>
      <c r="F228" s="112"/>
      <c r="G228" s="122">
        <v>1</v>
      </c>
      <c r="H228" s="123">
        <v>23082281</v>
      </c>
      <c r="I228" s="115">
        <v>16527</v>
      </c>
      <c r="J228" s="131"/>
      <c r="K228" s="145"/>
      <c r="L228" s="145"/>
      <c r="M228" s="146"/>
      <c r="N228" s="153"/>
      <c r="O228" s="131"/>
      <c r="P228" s="131"/>
      <c r="Q228" s="86"/>
    </row>
    <row r="229" spans="2:17" ht="14.25">
      <c r="B229" s="111" t="s">
        <v>484</v>
      </c>
      <c r="C229" s="111" t="s">
        <v>485</v>
      </c>
      <c r="D229" s="109">
        <v>43370</v>
      </c>
      <c r="E229" s="111" t="s">
        <v>17</v>
      </c>
      <c r="F229" s="112">
        <v>40</v>
      </c>
      <c r="G229" s="122">
        <v>1</v>
      </c>
      <c r="H229" s="113">
        <v>22749126</v>
      </c>
      <c r="I229" s="116">
        <v>15796</v>
      </c>
      <c r="J229" s="131"/>
      <c r="K229" s="145"/>
      <c r="L229" s="145"/>
      <c r="M229" s="146"/>
      <c r="N229" s="153"/>
      <c r="O229" s="131"/>
      <c r="P229" s="131"/>
      <c r="Q229" s="86"/>
    </row>
    <row r="230" spans="2:17" ht="14.25">
      <c r="B230" s="70" t="s">
        <v>767</v>
      </c>
      <c r="C230" s="70" t="s">
        <v>768</v>
      </c>
      <c r="D230" s="109">
        <v>43104</v>
      </c>
      <c r="E230" s="110" t="s">
        <v>17</v>
      </c>
      <c r="F230" s="112">
        <v>28</v>
      </c>
      <c r="G230" s="122">
        <v>1</v>
      </c>
      <c r="H230" s="123">
        <v>22711145</v>
      </c>
      <c r="I230" s="115">
        <v>14958</v>
      </c>
      <c r="J230" s="131"/>
      <c r="K230" s="145"/>
      <c r="L230" s="145"/>
      <c r="M230" s="146"/>
      <c r="N230" s="153"/>
      <c r="O230" s="131"/>
      <c r="P230" s="131"/>
      <c r="Q230" s="86"/>
    </row>
    <row r="231" spans="2:17" ht="14.25">
      <c r="B231" s="206" t="s">
        <v>1562</v>
      </c>
      <c r="C231" s="206" t="s">
        <v>1561</v>
      </c>
      <c r="D231" s="207">
        <v>43860</v>
      </c>
      <c r="E231" s="208" t="s">
        <v>28</v>
      </c>
      <c r="F231" s="203">
        <v>53</v>
      </c>
      <c r="G231" s="204">
        <v>1</v>
      </c>
      <c r="H231" s="119">
        <v>22499150</v>
      </c>
      <c r="I231" s="119">
        <v>16927</v>
      </c>
      <c r="J231" s="56"/>
      <c r="K231" s="212"/>
      <c r="L231" s="212"/>
      <c r="M231" s="213"/>
      <c r="N231" s="214"/>
      <c r="O231" s="56"/>
      <c r="P231" s="56"/>
      <c r="Q231" s="56"/>
    </row>
    <row r="232" spans="2:17" ht="14.25">
      <c r="B232" s="137" t="s">
        <v>202</v>
      </c>
      <c r="C232" s="70" t="s">
        <v>203</v>
      </c>
      <c r="D232" s="109">
        <v>43573</v>
      </c>
      <c r="E232" s="110" t="s">
        <v>25</v>
      </c>
      <c r="F232" s="112"/>
      <c r="G232" s="122">
        <v>1</v>
      </c>
      <c r="H232" s="113">
        <v>22271545</v>
      </c>
      <c r="I232" s="116">
        <v>15550</v>
      </c>
      <c r="J232" s="131"/>
      <c r="K232" s="145"/>
      <c r="L232" s="145"/>
      <c r="M232" s="146"/>
      <c r="N232" s="153"/>
      <c r="O232" s="131"/>
      <c r="P232" s="131"/>
      <c r="Q232" s="86"/>
    </row>
    <row r="233" spans="2:17" ht="14.25">
      <c r="B233" s="70" t="s">
        <v>107</v>
      </c>
      <c r="C233" s="70" t="s">
        <v>107</v>
      </c>
      <c r="D233" s="109">
        <v>43643</v>
      </c>
      <c r="E233" s="111" t="s">
        <v>25</v>
      </c>
      <c r="F233" s="112">
        <v>70</v>
      </c>
      <c r="G233" s="122">
        <v>1</v>
      </c>
      <c r="H233" s="113">
        <v>22231275</v>
      </c>
      <c r="I233" s="116">
        <v>15337</v>
      </c>
      <c r="J233" s="131"/>
      <c r="K233" s="145"/>
      <c r="L233" s="145"/>
      <c r="M233" s="146"/>
      <c r="N233" s="153"/>
      <c r="O233" s="131"/>
      <c r="P233" s="131"/>
      <c r="Q233" s="86"/>
    </row>
    <row r="234" spans="2:17" ht="14.25">
      <c r="B234" s="108" t="s">
        <v>1097</v>
      </c>
      <c r="C234" s="108" t="s">
        <v>1098</v>
      </c>
      <c r="D234" s="109">
        <v>42782</v>
      </c>
      <c r="E234" s="110" t="s">
        <v>17</v>
      </c>
      <c r="F234" s="112">
        <v>40</v>
      </c>
      <c r="G234" s="122">
        <v>1</v>
      </c>
      <c r="H234" s="123">
        <v>22221335</v>
      </c>
      <c r="I234" s="115">
        <v>15044</v>
      </c>
      <c r="J234" s="131"/>
      <c r="K234" s="145"/>
      <c r="L234" s="145"/>
      <c r="M234" s="146"/>
      <c r="N234" s="153"/>
      <c r="O234" s="131"/>
      <c r="P234" s="131"/>
      <c r="Q234" s="86"/>
    </row>
    <row r="235" spans="2:17" ht="14.25">
      <c r="B235" s="111" t="s">
        <v>277</v>
      </c>
      <c r="C235" s="111" t="s">
        <v>278</v>
      </c>
      <c r="D235" s="109">
        <v>43517</v>
      </c>
      <c r="E235" s="111" t="s">
        <v>48</v>
      </c>
      <c r="F235" s="112">
        <v>41</v>
      </c>
      <c r="G235" s="122">
        <v>1</v>
      </c>
      <c r="H235" s="113">
        <v>22202490</v>
      </c>
      <c r="I235" s="113">
        <v>14340</v>
      </c>
      <c r="J235" s="131"/>
      <c r="K235" s="145"/>
      <c r="L235" s="145"/>
      <c r="M235" s="146"/>
      <c r="N235" s="153"/>
      <c r="O235" s="131"/>
      <c r="P235" s="131"/>
      <c r="Q235" s="86"/>
    </row>
    <row r="236" spans="2:17" ht="14.25">
      <c r="B236" s="111" t="s">
        <v>96</v>
      </c>
      <c r="C236" s="111" t="s">
        <v>97</v>
      </c>
      <c r="D236" s="109">
        <v>43668</v>
      </c>
      <c r="E236" s="111" t="s">
        <v>17</v>
      </c>
      <c r="F236" s="112">
        <v>55</v>
      </c>
      <c r="G236" s="122" t="e">
        <f>ROUNDUP(DATEDIF(D236,$B$606,"d")/7,0)</f>
        <v>#VALUE!</v>
      </c>
      <c r="H236" s="113">
        <v>21503062</v>
      </c>
      <c r="I236" s="113">
        <v>15314</v>
      </c>
      <c r="J236" s="131"/>
      <c r="K236" s="145"/>
      <c r="L236" s="145"/>
      <c r="M236" s="146"/>
      <c r="N236" s="153"/>
      <c r="O236" s="131"/>
      <c r="P236" s="131"/>
      <c r="Q236" s="86"/>
    </row>
    <row r="237" spans="2:17" ht="14.25">
      <c r="B237" s="63" t="s">
        <v>1432</v>
      </c>
      <c r="C237" s="63" t="s">
        <v>1433</v>
      </c>
      <c r="D237" s="127">
        <v>43762</v>
      </c>
      <c r="E237" s="63" t="s">
        <v>17</v>
      </c>
      <c r="F237" s="128"/>
      <c r="G237" s="129">
        <v>1</v>
      </c>
      <c r="H237" s="119">
        <v>21256332</v>
      </c>
      <c r="I237" s="119">
        <v>22365</v>
      </c>
      <c r="J237" s="86"/>
      <c r="K237" s="151"/>
      <c r="L237" s="151"/>
      <c r="M237" s="146"/>
      <c r="N237" s="152"/>
      <c r="O237" s="86"/>
      <c r="P237" s="86"/>
      <c r="Q237" s="86"/>
    </row>
    <row r="238" spans="2:17" ht="14.25">
      <c r="B238" s="206" t="s">
        <v>1570</v>
      </c>
      <c r="C238" s="206" t="s">
        <v>1569</v>
      </c>
      <c r="D238" s="207">
        <v>43860</v>
      </c>
      <c r="E238" s="208" t="s">
        <v>14</v>
      </c>
      <c r="F238" s="203">
        <v>35</v>
      </c>
      <c r="G238" s="204">
        <v>1</v>
      </c>
      <c r="H238" s="119">
        <v>20746830</v>
      </c>
      <c r="I238" s="119">
        <v>13074</v>
      </c>
      <c r="J238" s="56"/>
      <c r="K238" s="212"/>
      <c r="L238" s="212"/>
      <c r="M238" s="213"/>
      <c r="N238" s="214"/>
      <c r="O238" s="56"/>
      <c r="P238" s="56"/>
      <c r="Q238" s="56"/>
    </row>
    <row r="239" spans="2:17" ht="14.25">
      <c r="B239" s="111" t="s">
        <v>137</v>
      </c>
      <c r="C239" s="111" t="s">
        <v>138</v>
      </c>
      <c r="D239" s="109">
        <v>43636</v>
      </c>
      <c r="E239" s="111" t="s">
        <v>17</v>
      </c>
      <c r="F239" s="112">
        <v>48</v>
      </c>
      <c r="G239" s="122">
        <v>1</v>
      </c>
      <c r="H239" s="113">
        <v>20657275</v>
      </c>
      <c r="I239" s="113">
        <v>13526</v>
      </c>
      <c r="J239" s="131"/>
      <c r="K239" s="145"/>
      <c r="L239" s="145"/>
      <c r="M239" s="146"/>
      <c r="N239" s="153"/>
      <c r="O239" s="131"/>
      <c r="P239" s="131"/>
      <c r="Q239" s="86"/>
    </row>
    <row r="240" spans="2:17" ht="14.25">
      <c r="B240" s="111" t="s">
        <v>103</v>
      </c>
      <c r="C240" s="111" t="s">
        <v>104</v>
      </c>
      <c r="D240" s="109">
        <v>43608</v>
      </c>
      <c r="E240" s="111" t="s">
        <v>28</v>
      </c>
      <c r="F240" s="112">
        <v>53</v>
      </c>
      <c r="G240" s="122">
        <v>1</v>
      </c>
      <c r="H240" s="113">
        <v>20650630</v>
      </c>
      <c r="I240" s="113">
        <v>13891</v>
      </c>
      <c r="J240" s="131"/>
      <c r="K240" s="145"/>
      <c r="L240" s="145"/>
      <c r="M240" s="146"/>
      <c r="N240" s="153"/>
      <c r="O240" s="131"/>
      <c r="P240" s="131"/>
      <c r="Q240" s="86"/>
    </row>
    <row r="241" spans="2:17" ht="14.25">
      <c r="B241" s="70" t="s">
        <v>435</v>
      </c>
      <c r="C241" s="70" t="s">
        <v>436</v>
      </c>
      <c r="D241" s="109">
        <v>43405</v>
      </c>
      <c r="E241" s="111" t="s">
        <v>17</v>
      </c>
      <c r="F241" s="112"/>
      <c r="G241" s="122">
        <v>1</v>
      </c>
      <c r="H241" s="113">
        <v>20614210</v>
      </c>
      <c r="I241" s="116">
        <v>14402</v>
      </c>
      <c r="J241" s="131"/>
      <c r="K241" s="145"/>
      <c r="L241" s="145"/>
      <c r="M241" s="146"/>
      <c r="N241" s="153"/>
      <c r="O241" s="131"/>
      <c r="P241" s="131"/>
      <c r="Q241" s="86"/>
    </row>
    <row r="242" spans="2:17" ht="14.25">
      <c r="B242" s="111" t="s">
        <v>1102</v>
      </c>
      <c r="C242" s="111" t="s">
        <v>1103</v>
      </c>
      <c r="D242" s="109">
        <v>42782</v>
      </c>
      <c r="E242" s="111" t="s">
        <v>14</v>
      </c>
      <c r="F242" s="121">
        <v>32</v>
      </c>
      <c r="G242" s="122">
        <v>1</v>
      </c>
      <c r="H242" s="123">
        <v>20267280</v>
      </c>
      <c r="I242" s="124">
        <v>14051</v>
      </c>
      <c r="J242" s="131"/>
      <c r="K242" s="145"/>
      <c r="L242" s="145"/>
      <c r="M242" s="146"/>
      <c r="N242" s="153"/>
      <c r="O242" s="131"/>
      <c r="P242" s="131"/>
      <c r="Q242" s="86"/>
    </row>
    <row r="243" spans="2:17" ht="14.25">
      <c r="B243" s="70" t="s">
        <v>1032</v>
      </c>
      <c r="C243" s="70" t="s">
        <v>1033</v>
      </c>
      <c r="D243" s="109">
        <v>42845</v>
      </c>
      <c r="E243" s="110" t="s">
        <v>14</v>
      </c>
      <c r="F243" s="112">
        <v>34</v>
      </c>
      <c r="G243" s="122">
        <v>1</v>
      </c>
      <c r="H243" s="123">
        <v>20088030</v>
      </c>
      <c r="I243" s="115">
        <v>13604</v>
      </c>
      <c r="J243" s="131"/>
      <c r="K243" s="145"/>
      <c r="L243" s="145"/>
      <c r="M243" s="146"/>
      <c r="N243" s="153"/>
      <c r="O243" s="131"/>
      <c r="P243" s="131"/>
      <c r="Q243" s="86"/>
    </row>
    <row r="244" spans="2:17" ht="14.25">
      <c r="B244" s="70" t="s">
        <v>1035</v>
      </c>
      <c r="C244" s="70" t="s">
        <v>1036</v>
      </c>
      <c r="D244" s="109">
        <v>42845</v>
      </c>
      <c r="E244" s="110" t="s">
        <v>25</v>
      </c>
      <c r="F244" s="112">
        <v>31</v>
      </c>
      <c r="G244" s="122">
        <v>1</v>
      </c>
      <c r="H244" s="123">
        <v>19988740</v>
      </c>
      <c r="I244" s="115">
        <v>13700</v>
      </c>
      <c r="J244" s="131"/>
      <c r="K244" s="145"/>
      <c r="L244" s="145"/>
      <c r="M244" s="146"/>
      <c r="N244" s="153"/>
      <c r="O244" s="131"/>
      <c r="P244" s="131"/>
      <c r="Q244" s="86"/>
    </row>
    <row r="245" spans="2:17" ht="14.25">
      <c r="B245" s="111" t="s">
        <v>571</v>
      </c>
      <c r="C245" s="111" t="s">
        <v>572</v>
      </c>
      <c r="D245" s="109">
        <v>43286</v>
      </c>
      <c r="E245" s="111" t="s">
        <v>17</v>
      </c>
      <c r="F245" s="112"/>
      <c r="G245" s="122">
        <v>1</v>
      </c>
      <c r="H245" s="113">
        <v>19829819</v>
      </c>
      <c r="I245" s="116">
        <v>13279</v>
      </c>
      <c r="J245" s="131"/>
      <c r="K245" s="145"/>
      <c r="L245" s="145"/>
      <c r="M245" s="146"/>
      <c r="N245" s="153"/>
      <c r="O245" s="131"/>
      <c r="P245" s="131"/>
      <c r="Q245" s="86"/>
    </row>
    <row r="246" spans="2:17" ht="14.25">
      <c r="B246" s="70" t="s">
        <v>432</v>
      </c>
      <c r="C246" s="70" t="s">
        <v>433</v>
      </c>
      <c r="D246" s="109">
        <v>43405</v>
      </c>
      <c r="E246" s="111" t="s">
        <v>28</v>
      </c>
      <c r="F246" s="112">
        <v>32</v>
      </c>
      <c r="G246" s="122">
        <v>1</v>
      </c>
      <c r="H246" s="113">
        <v>19661385</v>
      </c>
      <c r="I246" s="116">
        <v>12693</v>
      </c>
      <c r="J246" s="131"/>
      <c r="K246" s="145"/>
      <c r="L246" s="145"/>
      <c r="M246" s="146"/>
      <c r="N246" s="153"/>
      <c r="O246" s="131"/>
      <c r="P246" s="131"/>
      <c r="Q246" s="86"/>
    </row>
    <row r="247" spans="2:17" ht="14.25">
      <c r="B247" s="70" t="s">
        <v>34</v>
      </c>
      <c r="C247" s="70" t="s">
        <v>34</v>
      </c>
      <c r="D247" s="109">
        <v>43720</v>
      </c>
      <c r="E247" s="111" t="s">
        <v>25</v>
      </c>
      <c r="F247" s="112">
        <v>58</v>
      </c>
      <c r="G247" s="122" t="e">
        <f>ROUNDUP(DATEDIF(D247,$B$631,"d")/7,0)</f>
        <v>#VALUE!</v>
      </c>
      <c r="H247" s="113">
        <v>19529159</v>
      </c>
      <c r="I247" s="113">
        <v>13491</v>
      </c>
      <c r="J247" s="131"/>
      <c r="K247" s="145"/>
      <c r="L247" s="145"/>
      <c r="M247" s="146"/>
      <c r="N247" s="153"/>
      <c r="O247" s="131"/>
      <c r="P247" s="131"/>
      <c r="Q247" s="86"/>
    </row>
    <row r="248" spans="2:17" ht="14.25">
      <c r="B248" s="111" t="s">
        <v>549</v>
      </c>
      <c r="C248" s="111" t="s">
        <v>550</v>
      </c>
      <c r="D248" s="109">
        <v>43314</v>
      </c>
      <c r="E248" s="111" t="s">
        <v>20</v>
      </c>
      <c r="F248" s="112"/>
      <c r="G248" s="122">
        <v>1</v>
      </c>
      <c r="H248" s="113">
        <v>19467478</v>
      </c>
      <c r="I248" s="113">
        <v>14887</v>
      </c>
      <c r="J248" s="131"/>
      <c r="K248" s="145"/>
      <c r="L248" s="145"/>
      <c r="M248" s="146"/>
      <c r="N248" s="153"/>
      <c r="O248" s="131"/>
      <c r="P248" s="131"/>
      <c r="Q248" s="86"/>
    </row>
    <row r="249" spans="2:17" ht="14.25">
      <c r="B249" s="111" t="s">
        <v>693</v>
      </c>
      <c r="C249" s="111" t="s">
        <v>694</v>
      </c>
      <c r="D249" s="109">
        <v>43174</v>
      </c>
      <c r="E249" s="111" t="s">
        <v>31</v>
      </c>
      <c r="F249" s="112"/>
      <c r="G249" s="122">
        <v>1</v>
      </c>
      <c r="H249" s="136">
        <v>19388970</v>
      </c>
      <c r="I249" s="136">
        <v>12921</v>
      </c>
      <c r="J249" s="131"/>
      <c r="K249" s="145"/>
      <c r="L249" s="145"/>
      <c r="M249" s="146"/>
      <c r="N249" s="153"/>
      <c r="O249" s="131"/>
      <c r="P249" s="131"/>
      <c r="Q249" s="86"/>
    </row>
    <row r="250" spans="2:17" ht="14.25">
      <c r="B250" s="70" t="s">
        <v>105</v>
      </c>
      <c r="C250" s="70" t="s">
        <v>106</v>
      </c>
      <c r="D250" s="109">
        <v>43657</v>
      </c>
      <c r="E250" s="110" t="s">
        <v>28</v>
      </c>
      <c r="F250" s="112">
        <v>48</v>
      </c>
      <c r="G250" s="122">
        <v>1</v>
      </c>
      <c r="H250" s="113">
        <v>19373327</v>
      </c>
      <c r="I250" s="116">
        <v>12682</v>
      </c>
      <c r="J250" s="131"/>
      <c r="K250" s="145"/>
      <c r="L250" s="145"/>
      <c r="M250" s="146"/>
      <c r="N250" s="153"/>
      <c r="O250" s="131"/>
      <c r="P250" s="131"/>
      <c r="Q250" s="86"/>
    </row>
    <row r="251" spans="2:17" ht="14.25">
      <c r="B251" s="70" t="s">
        <v>434</v>
      </c>
      <c r="C251" s="70" t="s">
        <v>434</v>
      </c>
      <c r="D251" s="109">
        <v>43405</v>
      </c>
      <c r="E251" s="110" t="s">
        <v>14</v>
      </c>
      <c r="F251" s="112">
        <v>47</v>
      </c>
      <c r="G251" s="122">
        <v>1</v>
      </c>
      <c r="H251" s="113">
        <v>19338134</v>
      </c>
      <c r="I251" s="116">
        <v>12733</v>
      </c>
      <c r="J251" s="131"/>
      <c r="K251" s="145"/>
      <c r="L251" s="145"/>
      <c r="M251" s="146"/>
      <c r="N251" s="153"/>
      <c r="O251" s="131"/>
      <c r="P251" s="131"/>
      <c r="Q251" s="86"/>
    </row>
    <row r="252" spans="2:17" ht="14.25">
      <c r="B252" s="108" t="s">
        <v>1050</v>
      </c>
      <c r="C252" s="108" t="s">
        <v>1050</v>
      </c>
      <c r="D252" s="109">
        <v>42831</v>
      </c>
      <c r="E252" s="110" t="s">
        <v>14</v>
      </c>
      <c r="F252" s="112">
        <v>41</v>
      </c>
      <c r="G252" s="122">
        <v>1</v>
      </c>
      <c r="H252" s="123">
        <v>19097218</v>
      </c>
      <c r="I252" s="115">
        <v>13199</v>
      </c>
      <c r="J252" s="131"/>
      <c r="K252" s="145"/>
      <c r="L252" s="145"/>
      <c r="M252" s="146"/>
      <c r="N252" s="153"/>
      <c r="O252" s="131"/>
      <c r="P252" s="131"/>
      <c r="Q252" s="86"/>
    </row>
    <row r="253" spans="2:17" ht="14.25">
      <c r="B253" s="111" t="s">
        <v>477</v>
      </c>
      <c r="C253" s="111" t="s">
        <v>477</v>
      </c>
      <c r="D253" s="109">
        <v>43370</v>
      </c>
      <c r="E253" s="111" t="s">
        <v>65</v>
      </c>
      <c r="F253" s="112"/>
      <c r="G253" s="122">
        <v>1</v>
      </c>
      <c r="H253" s="113">
        <v>19071408</v>
      </c>
      <c r="I253" s="113">
        <v>15587</v>
      </c>
      <c r="J253" s="131"/>
      <c r="K253" s="145"/>
      <c r="L253" s="145"/>
      <c r="M253" s="146"/>
      <c r="N253" s="153"/>
      <c r="O253" s="131"/>
      <c r="P253" s="131"/>
      <c r="Q253" s="86"/>
    </row>
    <row r="254" spans="2:17" ht="14.25">
      <c r="B254" s="70" t="s">
        <v>454</v>
      </c>
      <c r="C254" s="70" t="s">
        <v>455</v>
      </c>
      <c r="D254" s="109">
        <v>43391</v>
      </c>
      <c r="E254" s="111" t="s">
        <v>17</v>
      </c>
      <c r="F254" s="112">
        <v>40</v>
      </c>
      <c r="G254" s="122">
        <v>1</v>
      </c>
      <c r="H254" s="113">
        <v>19058035</v>
      </c>
      <c r="I254" s="116">
        <v>13795</v>
      </c>
      <c r="J254" s="131"/>
      <c r="K254" s="145"/>
      <c r="L254" s="145"/>
      <c r="M254" s="146"/>
      <c r="N254" s="153"/>
      <c r="O254" s="131"/>
      <c r="P254" s="131"/>
      <c r="Q254" s="86"/>
    </row>
    <row r="255" spans="2:17" ht="14.25">
      <c r="B255" s="111" t="s">
        <v>1065</v>
      </c>
      <c r="C255" s="111" t="s">
        <v>1066</v>
      </c>
      <c r="D255" s="109">
        <v>42820</v>
      </c>
      <c r="E255" s="111" t="s">
        <v>14</v>
      </c>
      <c r="F255" s="121">
        <v>34</v>
      </c>
      <c r="G255" s="122">
        <v>1</v>
      </c>
      <c r="H255" s="123">
        <v>18945947</v>
      </c>
      <c r="I255" s="124">
        <v>12990</v>
      </c>
      <c r="J255" s="131"/>
      <c r="K255" s="145"/>
      <c r="L255" s="145"/>
      <c r="M255" s="146"/>
      <c r="N255" s="153"/>
      <c r="O255" s="131"/>
      <c r="P255" s="131"/>
      <c r="Q255" s="86"/>
    </row>
    <row r="256" spans="2:17" ht="14.25">
      <c r="B256" s="63" t="s">
        <v>1482</v>
      </c>
      <c r="C256" s="63" t="s">
        <v>1481</v>
      </c>
      <c r="D256" s="127">
        <v>43790</v>
      </c>
      <c r="E256" s="63" t="s">
        <v>48</v>
      </c>
      <c r="F256" s="128">
        <v>28</v>
      </c>
      <c r="G256" s="129">
        <v>1</v>
      </c>
      <c r="H256" s="119">
        <v>18805910</v>
      </c>
      <c r="I256" s="119" t="s">
        <v>1484</v>
      </c>
      <c r="J256" s="86"/>
      <c r="K256" s="151"/>
      <c r="L256" s="151"/>
      <c r="M256" s="146"/>
      <c r="N256" s="152"/>
      <c r="O256" s="86"/>
      <c r="P256" s="86"/>
      <c r="Q256" s="86"/>
    </row>
    <row r="257" spans="2:17" ht="14.25">
      <c r="B257" s="70" t="s">
        <v>896</v>
      </c>
      <c r="C257" s="70" t="s">
        <v>897</v>
      </c>
      <c r="D257" s="109">
        <v>42992</v>
      </c>
      <c r="E257" s="110" t="s">
        <v>17</v>
      </c>
      <c r="F257" s="112">
        <v>40</v>
      </c>
      <c r="G257" s="122">
        <v>1</v>
      </c>
      <c r="H257" s="123">
        <v>18728962</v>
      </c>
      <c r="I257" s="115">
        <v>13018</v>
      </c>
      <c r="J257" s="131"/>
      <c r="K257" s="145"/>
      <c r="L257" s="145"/>
      <c r="M257" s="146"/>
      <c r="N257" s="153"/>
      <c r="O257" s="131"/>
      <c r="P257" s="131"/>
      <c r="Q257" s="86"/>
    </row>
    <row r="258" spans="2:17" ht="14.25">
      <c r="B258" s="70" t="s">
        <v>1189</v>
      </c>
      <c r="C258" s="70" t="s">
        <v>1190</v>
      </c>
      <c r="D258" s="109">
        <v>43279</v>
      </c>
      <c r="E258" s="111" t="s">
        <v>17</v>
      </c>
      <c r="F258" s="112"/>
      <c r="G258" s="122">
        <v>1</v>
      </c>
      <c r="H258" s="113">
        <v>18569684</v>
      </c>
      <c r="I258" s="116">
        <v>12133</v>
      </c>
      <c r="J258" s="131"/>
      <c r="K258" s="145"/>
      <c r="L258" s="145"/>
      <c r="M258" s="146"/>
      <c r="N258" s="153"/>
      <c r="O258" s="131"/>
      <c r="P258" s="131"/>
      <c r="Q258" s="86"/>
    </row>
    <row r="259" spans="2:17" ht="14.25">
      <c r="B259" s="63" t="s">
        <v>1486</v>
      </c>
      <c r="C259" s="63" t="s">
        <v>1485</v>
      </c>
      <c r="D259" s="127">
        <v>43797</v>
      </c>
      <c r="E259" s="63" t="s">
        <v>14</v>
      </c>
      <c r="F259" s="128">
        <v>59</v>
      </c>
      <c r="G259" s="129">
        <v>1</v>
      </c>
      <c r="H259" s="119">
        <v>18425475</v>
      </c>
      <c r="I259" s="119">
        <v>11689</v>
      </c>
      <c r="J259" s="86"/>
      <c r="K259" s="151"/>
      <c r="L259" s="151"/>
      <c r="M259" s="146"/>
      <c r="N259" s="152"/>
      <c r="O259" s="86"/>
      <c r="P259" s="86"/>
      <c r="Q259" s="86"/>
    </row>
    <row r="260" spans="2:17" ht="14.25">
      <c r="B260" s="111" t="s">
        <v>392</v>
      </c>
      <c r="C260" s="111" t="s">
        <v>393</v>
      </c>
      <c r="D260" s="109">
        <v>43433</v>
      </c>
      <c r="E260" s="111" t="s">
        <v>48</v>
      </c>
      <c r="F260" s="112">
        <v>56</v>
      </c>
      <c r="G260" s="122">
        <v>1</v>
      </c>
      <c r="H260" s="113">
        <v>18326736</v>
      </c>
      <c r="I260" s="113">
        <v>13642</v>
      </c>
      <c r="J260" s="131"/>
      <c r="K260" s="145"/>
      <c r="L260" s="145"/>
      <c r="M260" s="146"/>
      <c r="N260" s="153"/>
      <c r="O260" s="131"/>
      <c r="P260" s="131"/>
      <c r="Q260" s="86"/>
    </row>
    <row r="261" spans="2:17" ht="14.25">
      <c r="B261" s="111" t="s">
        <v>1123</v>
      </c>
      <c r="C261" s="111" t="s">
        <v>1124</v>
      </c>
      <c r="D261" s="109">
        <v>42761</v>
      </c>
      <c r="E261" s="111" t="s">
        <v>14</v>
      </c>
      <c r="F261" s="121">
        <v>42</v>
      </c>
      <c r="G261" s="122">
        <v>1</v>
      </c>
      <c r="H261" s="123">
        <v>18014913</v>
      </c>
      <c r="I261" s="124">
        <v>12165</v>
      </c>
      <c r="J261" s="131"/>
      <c r="K261" s="145"/>
      <c r="L261" s="145"/>
      <c r="M261" s="146"/>
      <c r="N261" s="153"/>
      <c r="O261" s="131"/>
      <c r="P261" s="131"/>
      <c r="Q261" s="86"/>
    </row>
    <row r="262" spans="2:17" ht="14.25">
      <c r="B262" s="111" t="s">
        <v>147</v>
      </c>
      <c r="C262" s="111" t="s">
        <v>148</v>
      </c>
      <c r="D262" s="109">
        <v>43622</v>
      </c>
      <c r="E262" s="111" t="s">
        <v>17</v>
      </c>
      <c r="F262" s="112">
        <v>50</v>
      </c>
      <c r="G262" s="122" t="e">
        <f>ROUNDUP(DATEDIF(D262,$B$584,"d")/7,0)</f>
        <v>#VALUE!</v>
      </c>
      <c r="H262" s="113">
        <v>17855435</v>
      </c>
      <c r="I262" s="113">
        <v>12921</v>
      </c>
      <c r="J262" s="131"/>
      <c r="K262" s="145"/>
      <c r="L262" s="145"/>
      <c r="M262" s="146"/>
      <c r="N262" s="153"/>
      <c r="O262" s="131"/>
      <c r="P262" s="131"/>
      <c r="Q262" s="86"/>
    </row>
    <row r="263" spans="2:17" ht="14.25">
      <c r="B263" s="111" t="s">
        <v>1228</v>
      </c>
      <c r="C263" s="111" t="s">
        <v>1229</v>
      </c>
      <c r="D263" s="109">
        <v>42705</v>
      </c>
      <c r="E263" s="111" t="s">
        <v>14</v>
      </c>
      <c r="F263" s="121">
        <v>38</v>
      </c>
      <c r="G263" s="122">
        <v>1</v>
      </c>
      <c r="H263" s="123">
        <v>17756555</v>
      </c>
      <c r="I263" s="123">
        <v>11578</v>
      </c>
      <c r="J263" s="131"/>
      <c r="K263" s="145"/>
      <c r="L263" s="145"/>
      <c r="M263" s="146"/>
      <c r="N263" s="153"/>
      <c r="O263" s="131"/>
      <c r="P263" s="131"/>
      <c r="Q263" s="86"/>
    </row>
    <row r="264" spans="2:17" ht="14.25">
      <c r="B264" s="70" t="s">
        <v>703</v>
      </c>
      <c r="C264" s="70" t="s">
        <v>704</v>
      </c>
      <c r="D264" s="109">
        <v>43167</v>
      </c>
      <c r="E264" s="110" t="s">
        <v>14</v>
      </c>
      <c r="F264" s="112"/>
      <c r="G264" s="122">
        <v>1</v>
      </c>
      <c r="H264" s="113">
        <v>17615169</v>
      </c>
      <c r="I264" s="116">
        <v>11477</v>
      </c>
      <c r="J264" s="131"/>
      <c r="K264" s="145"/>
      <c r="L264" s="145"/>
      <c r="M264" s="146"/>
      <c r="N264" s="153"/>
      <c r="O264" s="131"/>
      <c r="P264" s="131"/>
      <c r="Q264" s="86"/>
    </row>
    <row r="265" spans="2:17" ht="14.25">
      <c r="B265" s="111" t="s">
        <v>520</v>
      </c>
      <c r="C265" s="111" t="s">
        <v>521</v>
      </c>
      <c r="D265" s="109">
        <v>43335</v>
      </c>
      <c r="E265" s="111" t="s">
        <v>14</v>
      </c>
      <c r="F265" s="112"/>
      <c r="G265" s="122">
        <v>1</v>
      </c>
      <c r="H265" s="113">
        <v>17048863</v>
      </c>
      <c r="I265" s="116">
        <v>12220</v>
      </c>
      <c r="J265" s="131"/>
      <c r="K265" s="145"/>
      <c r="L265" s="145"/>
      <c r="M265" s="146"/>
      <c r="N265" s="153"/>
      <c r="O265" s="131"/>
      <c r="P265" s="131"/>
      <c r="Q265" s="86"/>
    </row>
    <row r="266" spans="2:17" ht="14.25">
      <c r="B266" s="111" t="s">
        <v>359</v>
      </c>
      <c r="C266" s="111" t="s">
        <v>359</v>
      </c>
      <c r="D266" s="109">
        <v>43461</v>
      </c>
      <c r="E266" s="111" t="s">
        <v>129</v>
      </c>
      <c r="F266" s="112"/>
      <c r="G266" s="122">
        <v>1</v>
      </c>
      <c r="H266" s="113">
        <v>17023225</v>
      </c>
      <c r="I266" s="116">
        <v>11463</v>
      </c>
      <c r="J266" s="131"/>
      <c r="K266" s="145"/>
      <c r="L266" s="145"/>
      <c r="M266" s="146"/>
      <c r="N266" s="153"/>
      <c r="O266" s="131"/>
      <c r="P266" s="131"/>
      <c r="Q266" s="86"/>
    </row>
    <row r="267" spans="2:17" ht="14.25">
      <c r="B267" s="111" t="s">
        <v>269</v>
      </c>
      <c r="C267" s="111" t="s">
        <v>270</v>
      </c>
      <c r="D267" s="109">
        <v>43524</v>
      </c>
      <c r="E267" s="111" t="s">
        <v>28</v>
      </c>
      <c r="F267" s="112">
        <v>44</v>
      </c>
      <c r="G267" s="122">
        <v>1</v>
      </c>
      <c r="H267" s="113">
        <v>16928160</v>
      </c>
      <c r="I267" s="113">
        <v>10943</v>
      </c>
      <c r="J267" s="131"/>
      <c r="K267" s="145"/>
      <c r="L267" s="145"/>
      <c r="M267" s="146"/>
      <c r="N267" s="153"/>
      <c r="O267" s="131"/>
      <c r="P267" s="131"/>
      <c r="Q267" s="86"/>
    </row>
    <row r="268" spans="2:17" ht="14.25">
      <c r="B268" s="108" t="s">
        <v>1149</v>
      </c>
      <c r="C268" s="108" t="s">
        <v>1150</v>
      </c>
      <c r="D268" s="109">
        <v>42733</v>
      </c>
      <c r="E268" s="159" t="s">
        <v>48</v>
      </c>
      <c r="F268" s="121">
        <v>26</v>
      </c>
      <c r="G268" s="122">
        <v>1</v>
      </c>
      <c r="H268" s="123">
        <v>16826894</v>
      </c>
      <c r="I268" s="124">
        <v>11575</v>
      </c>
      <c r="J268" s="131"/>
      <c r="K268" s="145"/>
      <c r="L268" s="145"/>
      <c r="M268" s="146"/>
      <c r="N268" s="153"/>
      <c r="O268" s="131"/>
      <c r="P268" s="131"/>
      <c r="Q268" s="86"/>
    </row>
    <row r="269" spans="2:17" ht="14.25">
      <c r="B269" s="70" t="s">
        <v>1018</v>
      </c>
      <c r="C269" s="70" t="s">
        <v>1019</v>
      </c>
      <c r="D269" s="109">
        <v>42859</v>
      </c>
      <c r="E269" s="110" t="s">
        <v>28</v>
      </c>
      <c r="F269" s="112"/>
      <c r="G269" s="122">
        <v>1</v>
      </c>
      <c r="H269" s="123">
        <v>16779459</v>
      </c>
      <c r="I269" s="115">
        <v>11408</v>
      </c>
      <c r="J269" s="131"/>
      <c r="K269" s="145"/>
      <c r="L269" s="145"/>
      <c r="M269" s="146"/>
      <c r="N269" s="153"/>
      <c r="O269" s="131"/>
      <c r="P269" s="131"/>
      <c r="Q269" s="86"/>
    </row>
    <row r="270" spans="2:17" ht="14.25">
      <c r="B270" s="111" t="s">
        <v>281</v>
      </c>
      <c r="C270" s="111" t="s">
        <v>282</v>
      </c>
      <c r="D270" s="109">
        <v>43517</v>
      </c>
      <c r="E270" s="111" t="s">
        <v>20</v>
      </c>
      <c r="F270" s="112">
        <v>28</v>
      </c>
      <c r="G270" s="122">
        <v>1</v>
      </c>
      <c r="H270" s="113">
        <v>16702190</v>
      </c>
      <c r="I270" s="113">
        <v>10343</v>
      </c>
      <c r="J270" s="131"/>
      <c r="K270" s="145"/>
      <c r="L270" s="145"/>
      <c r="M270" s="146"/>
      <c r="N270" s="153"/>
      <c r="O270" s="131"/>
      <c r="P270" s="131"/>
      <c r="Q270" s="86"/>
    </row>
    <row r="271" spans="2:17" ht="14.25">
      <c r="B271" s="70" t="s">
        <v>541</v>
      </c>
      <c r="C271" s="70" t="s">
        <v>542</v>
      </c>
      <c r="D271" s="109">
        <v>43321</v>
      </c>
      <c r="E271" s="111" t="s">
        <v>20</v>
      </c>
      <c r="F271" s="112"/>
      <c r="G271" s="122">
        <v>1</v>
      </c>
      <c r="H271" s="113">
        <v>16683728</v>
      </c>
      <c r="I271" s="116">
        <v>12245</v>
      </c>
      <c r="J271" s="131"/>
      <c r="K271" s="145"/>
      <c r="L271" s="145"/>
      <c r="M271" s="146"/>
      <c r="N271" s="153"/>
      <c r="O271" s="131"/>
      <c r="P271" s="131"/>
      <c r="Q271" s="86"/>
    </row>
    <row r="272" spans="2:17" ht="14.25">
      <c r="B272" s="111" t="s">
        <v>113</v>
      </c>
      <c r="C272" s="111" t="s">
        <v>113</v>
      </c>
      <c r="D272" s="109">
        <v>43622</v>
      </c>
      <c r="E272" s="111" t="s">
        <v>25</v>
      </c>
      <c r="F272" s="112">
        <v>54</v>
      </c>
      <c r="G272" s="122" t="e">
        <f>ROUNDUP(DATEDIF(D272,$B$584,"d")/7,0)</f>
        <v>#VALUE!</v>
      </c>
      <c r="H272" s="113">
        <v>16627995</v>
      </c>
      <c r="I272" s="113">
        <v>10947</v>
      </c>
      <c r="J272" s="131"/>
      <c r="K272" s="145"/>
      <c r="L272" s="145"/>
      <c r="M272" s="146"/>
      <c r="N272" s="153"/>
      <c r="O272" s="131"/>
      <c r="P272" s="131"/>
      <c r="Q272" s="86"/>
    </row>
    <row r="273" spans="2:17" ht="14.25">
      <c r="B273" s="70" t="s">
        <v>379</v>
      </c>
      <c r="C273" s="70" t="s">
        <v>380</v>
      </c>
      <c r="D273" s="109">
        <v>43447</v>
      </c>
      <c r="E273" s="111" t="s">
        <v>14</v>
      </c>
      <c r="F273" s="112">
        <v>46</v>
      </c>
      <c r="G273" s="122">
        <v>1</v>
      </c>
      <c r="H273" s="113">
        <v>16616540</v>
      </c>
      <c r="I273" s="116">
        <v>11404</v>
      </c>
      <c r="J273" s="131"/>
      <c r="K273" s="145"/>
      <c r="L273" s="145"/>
      <c r="M273" s="146"/>
      <c r="N273" s="153"/>
      <c r="O273" s="131"/>
      <c r="P273" s="131"/>
      <c r="Q273" s="86"/>
    </row>
    <row r="274" spans="2:17" ht="14.25">
      <c r="B274" s="131" t="s">
        <v>917</v>
      </c>
      <c r="C274" s="131" t="s">
        <v>918</v>
      </c>
      <c r="D274" s="149">
        <v>42971</v>
      </c>
      <c r="E274" s="131" t="s">
        <v>14</v>
      </c>
      <c r="F274" s="154">
        <v>31</v>
      </c>
      <c r="G274" s="122">
        <v>1</v>
      </c>
      <c r="H274" s="123">
        <v>16506702</v>
      </c>
      <c r="I274" s="115">
        <v>11824</v>
      </c>
      <c r="J274" s="131"/>
      <c r="K274" s="145"/>
      <c r="L274" s="145"/>
      <c r="M274" s="146"/>
      <c r="N274" s="153"/>
      <c r="O274" s="131"/>
      <c r="P274" s="131"/>
      <c r="Q274" s="86"/>
    </row>
    <row r="275" spans="2:17" ht="14.25">
      <c r="B275" s="70" t="s">
        <v>656</v>
      </c>
      <c r="C275" s="70" t="s">
        <v>657</v>
      </c>
      <c r="D275" s="149">
        <v>43209</v>
      </c>
      <c r="E275" s="110" t="s">
        <v>17</v>
      </c>
      <c r="F275" s="112">
        <v>40</v>
      </c>
      <c r="G275" s="122">
        <v>1</v>
      </c>
      <c r="H275" s="113">
        <v>16465078</v>
      </c>
      <c r="I275" s="113">
        <v>12520</v>
      </c>
      <c r="J275" s="131"/>
      <c r="K275" s="145"/>
      <c r="L275" s="145"/>
      <c r="M275" s="146"/>
      <c r="N275" s="153"/>
      <c r="O275" s="131"/>
      <c r="P275" s="131"/>
      <c r="Q275" s="86"/>
    </row>
    <row r="276" spans="2:17" ht="14.25">
      <c r="B276" s="137" t="s">
        <v>442</v>
      </c>
      <c r="C276" s="70" t="s">
        <v>443</v>
      </c>
      <c r="D276" s="109">
        <v>43398</v>
      </c>
      <c r="E276" s="110" t="s">
        <v>17</v>
      </c>
      <c r="F276" s="112">
        <v>40</v>
      </c>
      <c r="G276" s="122">
        <v>1</v>
      </c>
      <c r="H276" s="113">
        <v>16331095</v>
      </c>
      <c r="I276" s="116">
        <v>17296</v>
      </c>
      <c r="J276" s="131"/>
      <c r="K276" s="145"/>
      <c r="L276" s="145"/>
      <c r="M276" s="146"/>
      <c r="N276" s="153"/>
      <c r="O276" s="131"/>
      <c r="P276" s="131"/>
      <c r="Q276" s="86"/>
    </row>
    <row r="277" spans="2:17" ht="14.25">
      <c r="B277" s="111" t="s">
        <v>422</v>
      </c>
      <c r="C277" s="111" t="s">
        <v>423</v>
      </c>
      <c r="D277" s="109">
        <v>43412</v>
      </c>
      <c r="E277" s="111" t="s">
        <v>14</v>
      </c>
      <c r="F277" s="112">
        <v>54</v>
      </c>
      <c r="G277" s="122">
        <v>1</v>
      </c>
      <c r="H277" s="113">
        <v>16219630</v>
      </c>
      <c r="I277" s="113">
        <v>10907</v>
      </c>
      <c r="J277" s="131"/>
      <c r="K277" s="145"/>
      <c r="L277" s="145"/>
      <c r="M277" s="146"/>
      <c r="N277" s="153"/>
      <c r="O277" s="131"/>
      <c r="P277" s="131"/>
      <c r="Q277" s="86"/>
    </row>
    <row r="278" spans="2:17" ht="14.25">
      <c r="B278" s="111" t="s">
        <v>676</v>
      </c>
      <c r="C278" s="111" t="s">
        <v>676</v>
      </c>
      <c r="D278" s="109">
        <v>43188</v>
      </c>
      <c r="E278" s="111" t="s">
        <v>31</v>
      </c>
      <c r="F278" s="112"/>
      <c r="G278" s="122">
        <v>1</v>
      </c>
      <c r="H278" s="113">
        <v>16153414</v>
      </c>
      <c r="I278" s="113">
        <v>12323</v>
      </c>
      <c r="J278" s="131"/>
      <c r="K278" s="145"/>
      <c r="L278" s="145"/>
      <c r="M278" s="146"/>
      <c r="N278" s="153"/>
      <c r="O278" s="131"/>
      <c r="P278" s="131"/>
      <c r="Q278" s="86"/>
    </row>
    <row r="279" spans="2:17" ht="14.25">
      <c r="B279" s="70" t="s">
        <v>1188</v>
      </c>
      <c r="C279" s="70" t="s">
        <v>1188</v>
      </c>
      <c r="D279" s="109">
        <v>43265</v>
      </c>
      <c r="E279" s="111" t="s">
        <v>28</v>
      </c>
      <c r="F279" s="112">
        <v>43</v>
      </c>
      <c r="G279" s="122">
        <v>1</v>
      </c>
      <c r="H279" s="113">
        <v>15856205</v>
      </c>
      <c r="I279" s="116">
        <v>10225</v>
      </c>
      <c r="J279" s="131"/>
      <c r="K279" s="145"/>
      <c r="L279" s="145"/>
      <c r="M279" s="146"/>
      <c r="N279" s="153"/>
      <c r="O279" s="131"/>
      <c r="P279" s="131"/>
      <c r="Q279" s="86"/>
    </row>
    <row r="280" spans="2:17" ht="14.25">
      <c r="B280" s="111" t="s">
        <v>368</v>
      </c>
      <c r="C280" s="111" t="s">
        <v>369</v>
      </c>
      <c r="D280" s="109">
        <v>43454</v>
      </c>
      <c r="E280" s="111" t="s">
        <v>20</v>
      </c>
      <c r="F280" s="112">
        <v>64</v>
      </c>
      <c r="G280" s="122">
        <v>1</v>
      </c>
      <c r="H280" s="113">
        <v>15715590</v>
      </c>
      <c r="I280" s="113">
        <v>12061</v>
      </c>
      <c r="J280" s="131"/>
      <c r="K280" s="145"/>
      <c r="L280" s="145"/>
      <c r="M280" s="146"/>
      <c r="N280" s="153"/>
      <c r="O280" s="131"/>
      <c r="P280" s="131"/>
      <c r="Q280" s="86"/>
    </row>
    <row r="281" spans="2:17" ht="14.25">
      <c r="B281" s="111" t="s">
        <v>247</v>
      </c>
      <c r="C281" s="111" t="s">
        <v>247</v>
      </c>
      <c r="D281" s="109">
        <v>43538</v>
      </c>
      <c r="E281" s="111" t="s">
        <v>31</v>
      </c>
      <c r="F281" s="112"/>
      <c r="G281" s="122">
        <v>1</v>
      </c>
      <c r="H281" s="113">
        <v>15710422</v>
      </c>
      <c r="I281" s="113">
        <v>12201</v>
      </c>
      <c r="J281" s="131"/>
      <c r="K281" s="145"/>
      <c r="L281" s="145"/>
      <c r="M281" s="146"/>
      <c r="N281" s="153"/>
      <c r="O281" s="131"/>
      <c r="P281" s="131"/>
      <c r="Q281" s="86"/>
    </row>
    <row r="282" spans="2:17" ht="14.25">
      <c r="B282" s="111" t="s">
        <v>151</v>
      </c>
      <c r="C282" s="111" t="s">
        <v>152</v>
      </c>
      <c r="D282" s="109">
        <v>43615</v>
      </c>
      <c r="E282" s="111" t="s">
        <v>25</v>
      </c>
      <c r="F282" s="112">
        <v>40</v>
      </c>
      <c r="G282" s="122">
        <v>1</v>
      </c>
      <c r="H282" s="113">
        <v>15546405</v>
      </c>
      <c r="I282" s="113">
        <v>10614</v>
      </c>
      <c r="J282" s="131"/>
      <c r="K282" s="145"/>
      <c r="L282" s="145"/>
      <c r="M282" s="146"/>
      <c r="N282" s="153"/>
      <c r="O282" s="131"/>
      <c r="P282" s="131"/>
      <c r="Q282" s="86"/>
    </row>
    <row r="283" spans="2:17" ht="14.25">
      <c r="B283" s="111" t="s">
        <v>110</v>
      </c>
      <c r="C283" s="111" t="s">
        <v>110</v>
      </c>
      <c r="D283" s="109">
        <v>43664</v>
      </c>
      <c r="E283" s="111" t="s">
        <v>17</v>
      </c>
      <c r="F283" s="112">
        <v>42</v>
      </c>
      <c r="G283" s="122">
        <v>1</v>
      </c>
      <c r="H283" s="113">
        <v>15531790</v>
      </c>
      <c r="I283" s="113">
        <v>10197</v>
      </c>
      <c r="J283" s="131"/>
      <c r="K283" s="145"/>
      <c r="L283" s="145"/>
      <c r="M283" s="146"/>
      <c r="N283" s="153"/>
      <c r="O283" s="131"/>
      <c r="P283" s="131"/>
      <c r="Q283" s="86"/>
    </row>
    <row r="284" spans="2:17" ht="14.25">
      <c r="B284" s="137" t="s">
        <v>440</v>
      </c>
      <c r="C284" s="70" t="s">
        <v>441</v>
      </c>
      <c r="D284" s="109">
        <v>43398</v>
      </c>
      <c r="E284" s="110" t="s">
        <v>14</v>
      </c>
      <c r="F284" s="112">
        <v>45</v>
      </c>
      <c r="G284" s="122">
        <v>1</v>
      </c>
      <c r="H284" s="113">
        <v>15461880</v>
      </c>
      <c r="I284" s="116">
        <v>16814</v>
      </c>
      <c r="J284" s="131"/>
      <c r="K284" s="145"/>
      <c r="L284" s="145"/>
      <c r="M284" s="146"/>
      <c r="N284" s="153"/>
      <c r="O284" s="131"/>
      <c r="P284" s="131"/>
      <c r="Q284" s="86"/>
    </row>
    <row r="285" spans="2:17" ht="14.25">
      <c r="B285" s="70" t="s">
        <v>413</v>
      </c>
      <c r="C285" s="70" t="s">
        <v>414</v>
      </c>
      <c r="D285" s="109">
        <v>43419</v>
      </c>
      <c r="E285" s="111" t="s">
        <v>28</v>
      </c>
      <c r="F285" s="112">
        <v>31</v>
      </c>
      <c r="G285" s="122">
        <v>1</v>
      </c>
      <c r="H285" s="113">
        <v>15446050</v>
      </c>
      <c r="I285" s="116">
        <v>10281</v>
      </c>
      <c r="J285" s="131"/>
      <c r="K285" s="145"/>
      <c r="L285" s="145"/>
      <c r="M285" s="146"/>
      <c r="N285" s="153"/>
      <c r="O285" s="131"/>
      <c r="P285" s="131"/>
      <c r="Q285" s="86"/>
    </row>
    <row r="286" spans="2:17" ht="14.25">
      <c r="B286" s="141" t="s">
        <v>1529</v>
      </c>
      <c r="C286" s="141" t="s">
        <v>1522</v>
      </c>
      <c r="D286" s="127">
        <v>43825</v>
      </c>
      <c r="E286" s="63" t="s">
        <v>28</v>
      </c>
      <c r="F286" s="128">
        <v>24</v>
      </c>
      <c r="G286" s="129">
        <v>1</v>
      </c>
      <c r="H286" s="119">
        <v>15266490</v>
      </c>
      <c r="I286" s="119">
        <v>9652</v>
      </c>
      <c r="J286" s="86"/>
      <c r="K286" s="151"/>
      <c r="L286" s="151"/>
      <c r="M286" s="146"/>
      <c r="N286" s="152"/>
      <c r="O286" s="86"/>
      <c r="P286" s="86"/>
      <c r="Q286" s="86"/>
    </row>
    <row r="287" spans="2:17" ht="14.25">
      <c r="B287" s="70" t="s">
        <v>181</v>
      </c>
      <c r="C287" s="70" t="s">
        <v>182</v>
      </c>
      <c r="D287" s="109">
        <v>43594</v>
      </c>
      <c r="E287" s="111" t="s">
        <v>14</v>
      </c>
      <c r="F287" s="112"/>
      <c r="G287" s="122">
        <v>1</v>
      </c>
      <c r="H287" s="113">
        <v>15258355</v>
      </c>
      <c r="I287" s="113">
        <v>9809</v>
      </c>
      <c r="J287" s="131"/>
      <c r="K287" s="145"/>
      <c r="L287" s="145"/>
      <c r="M287" s="146"/>
      <c r="N287" s="153"/>
      <c r="O287" s="131"/>
      <c r="P287" s="131"/>
      <c r="Q287" s="86"/>
    </row>
    <row r="288" spans="2:17" ht="14.25">
      <c r="B288" s="70" t="s">
        <v>1026</v>
      </c>
      <c r="C288" s="70" t="s">
        <v>1027</v>
      </c>
      <c r="D288" s="109">
        <v>42852</v>
      </c>
      <c r="E288" s="110" t="s">
        <v>17</v>
      </c>
      <c r="F288" s="112">
        <v>35</v>
      </c>
      <c r="G288" s="122">
        <v>1</v>
      </c>
      <c r="H288" s="123">
        <v>15231033</v>
      </c>
      <c r="I288" s="115">
        <v>11072</v>
      </c>
      <c r="J288" s="131"/>
      <c r="K288" s="145"/>
      <c r="L288" s="145"/>
      <c r="M288" s="146"/>
      <c r="N288" s="153"/>
      <c r="O288" s="131"/>
      <c r="P288" s="131"/>
      <c r="Q288" s="86"/>
    </row>
    <row r="289" spans="2:17" ht="14.25">
      <c r="B289" s="70" t="s">
        <v>950</v>
      </c>
      <c r="C289" s="70" t="s">
        <v>951</v>
      </c>
      <c r="D289" s="109">
        <v>42943</v>
      </c>
      <c r="E289" s="110" t="s">
        <v>17</v>
      </c>
      <c r="F289" s="112">
        <v>40</v>
      </c>
      <c r="G289" s="122">
        <v>1</v>
      </c>
      <c r="H289" s="123">
        <v>15167486</v>
      </c>
      <c r="I289" s="115">
        <v>10535</v>
      </c>
      <c r="J289" s="131"/>
      <c r="K289" s="145"/>
      <c r="L289" s="145"/>
      <c r="M289" s="146"/>
      <c r="N289" s="153"/>
      <c r="O289" s="131"/>
      <c r="P289" s="131"/>
      <c r="Q289" s="86"/>
    </row>
    <row r="290" spans="2:17" ht="14.25">
      <c r="B290" s="111" t="s">
        <v>1115</v>
      </c>
      <c r="C290" s="111" t="s">
        <v>1116</v>
      </c>
      <c r="D290" s="109">
        <v>42768</v>
      </c>
      <c r="E290" s="111" t="s">
        <v>25</v>
      </c>
      <c r="F290" s="121">
        <v>33</v>
      </c>
      <c r="G290" s="122">
        <v>1</v>
      </c>
      <c r="H290" s="123">
        <v>15124401</v>
      </c>
      <c r="I290" s="124">
        <v>10509</v>
      </c>
      <c r="J290" s="131"/>
      <c r="K290" s="145"/>
      <c r="L290" s="145"/>
      <c r="M290" s="146"/>
      <c r="N290" s="153"/>
      <c r="O290" s="131"/>
      <c r="P290" s="131"/>
      <c r="Q290" s="86"/>
    </row>
    <row r="291" spans="2:17" ht="14.25">
      <c r="B291" s="70" t="s">
        <v>238</v>
      </c>
      <c r="C291" s="70" t="s">
        <v>239</v>
      </c>
      <c r="D291" s="109">
        <v>43545</v>
      </c>
      <c r="E291" s="111" t="s">
        <v>31</v>
      </c>
      <c r="F291" s="112"/>
      <c r="G291" s="122">
        <v>1</v>
      </c>
      <c r="H291" s="113">
        <v>15110923</v>
      </c>
      <c r="I291" s="116">
        <v>10423</v>
      </c>
      <c r="J291" s="131"/>
      <c r="K291" s="145"/>
      <c r="L291" s="145"/>
      <c r="M291" s="146"/>
      <c r="N291" s="153"/>
      <c r="O291" s="131"/>
      <c r="P291" s="131"/>
      <c r="Q291" s="86"/>
    </row>
    <row r="292" spans="2:17" ht="14.25">
      <c r="B292" s="111" t="s">
        <v>395</v>
      </c>
      <c r="C292" s="111" t="s">
        <v>396</v>
      </c>
      <c r="D292" s="109">
        <v>43433</v>
      </c>
      <c r="E292" s="111" t="s">
        <v>31</v>
      </c>
      <c r="F292" s="112"/>
      <c r="G292" s="122">
        <v>1</v>
      </c>
      <c r="H292" s="113">
        <v>15065964</v>
      </c>
      <c r="I292" s="113">
        <v>10124</v>
      </c>
      <c r="J292" s="131"/>
      <c r="K292" s="145"/>
      <c r="L292" s="145"/>
      <c r="M292" s="146"/>
      <c r="N292" s="153"/>
      <c r="O292" s="131"/>
      <c r="P292" s="131"/>
      <c r="Q292" s="86"/>
    </row>
    <row r="293" spans="2:17" ht="14.25">
      <c r="B293" s="70" t="s">
        <v>633</v>
      </c>
      <c r="C293" s="70" t="s">
        <v>633</v>
      </c>
      <c r="D293" s="109">
        <v>43223</v>
      </c>
      <c r="E293" s="110" t="s">
        <v>28</v>
      </c>
      <c r="F293" s="112">
        <v>56</v>
      </c>
      <c r="G293" s="122">
        <v>1</v>
      </c>
      <c r="H293" s="113">
        <v>14925710</v>
      </c>
      <c r="I293" s="116">
        <v>10290</v>
      </c>
      <c r="J293" s="131"/>
      <c r="K293" s="145"/>
      <c r="L293" s="145"/>
      <c r="M293" s="146"/>
      <c r="N293" s="153"/>
      <c r="O293" s="131"/>
      <c r="P293" s="131"/>
      <c r="Q293" s="86"/>
    </row>
    <row r="294" spans="2:17" ht="14.25">
      <c r="B294" s="108" t="s">
        <v>1088</v>
      </c>
      <c r="C294" s="108" t="s">
        <v>1088</v>
      </c>
      <c r="D294" s="109">
        <v>42796</v>
      </c>
      <c r="E294" s="110" t="s">
        <v>14</v>
      </c>
      <c r="F294" s="112">
        <v>48</v>
      </c>
      <c r="G294" s="122">
        <v>1</v>
      </c>
      <c r="H294" s="123">
        <v>14780450</v>
      </c>
      <c r="I294" s="115">
        <v>9988</v>
      </c>
      <c r="J294" s="131"/>
      <c r="K294" s="145"/>
      <c r="L294" s="145"/>
      <c r="M294" s="146"/>
      <c r="N294" s="153"/>
      <c r="O294" s="131"/>
      <c r="P294" s="131"/>
      <c r="Q294" s="86"/>
    </row>
    <row r="295" spans="2:17" ht="14.25">
      <c r="B295" s="111" t="s">
        <v>139</v>
      </c>
      <c r="C295" s="111" t="s">
        <v>140</v>
      </c>
      <c r="D295" s="109">
        <v>43636</v>
      </c>
      <c r="E295" s="111" t="s">
        <v>28</v>
      </c>
      <c r="F295" s="112">
        <v>47</v>
      </c>
      <c r="G295" s="122">
        <v>1</v>
      </c>
      <c r="H295" s="113">
        <v>14749905</v>
      </c>
      <c r="I295" s="113">
        <v>9330</v>
      </c>
      <c r="J295" s="131"/>
      <c r="K295" s="145"/>
      <c r="L295" s="145"/>
      <c r="M295" s="146"/>
      <c r="N295" s="153"/>
      <c r="O295" s="131"/>
      <c r="P295" s="131"/>
      <c r="Q295" s="86"/>
    </row>
    <row r="296" spans="2:17" ht="14.25">
      <c r="B296" s="70" t="s">
        <v>862</v>
      </c>
      <c r="C296" s="70" t="s">
        <v>863</v>
      </c>
      <c r="D296" s="109">
        <v>43020</v>
      </c>
      <c r="E296" s="110" t="s">
        <v>28</v>
      </c>
      <c r="F296" s="112">
        <v>33</v>
      </c>
      <c r="G296" s="122">
        <v>1</v>
      </c>
      <c r="H296" s="123">
        <v>14675340</v>
      </c>
      <c r="I296" s="115">
        <v>10043</v>
      </c>
      <c r="J296" s="131"/>
      <c r="K296" s="145"/>
      <c r="L296" s="145"/>
      <c r="M296" s="146"/>
      <c r="N296" s="153"/>
      <c r="O296" s="131"/>
      <c r="P296" s="131"/>
      <c r="Q296" s="86"/>
    </row>
    <row r="297" spans="2:17" ht="14.25">
      <c r="B297" s="111" t="s">
        <v>847</v>
      </c>
      <c r="C297" s="111" t="s">
        <v>847</v>
      </c>
      <c r="D297" s="149">
        <v>43027</v>
      </c>
      <c r="E297" s="110" t="s">
        <v>31</v>
      </c>
      <c r="F297" s="111"/>
      <c r="G297" s="122">
        <v>1</v>
      </c>
      <c r="H297" s="123">
        <v>14587483</v>
      </c>
      <c r="I297" s="115">
        <v>13082</v>
      </c>
      <c r="J297" s="131"/>
      <c r="K297" s="145"/>
      <c r="L297" s="145"/>
      <c r="M297" s="146"/>
      <c r="N297" s="153"/>
      <c r="O297" s="131"/>
      <c r="P297" s="131"/>
      <c r="Q297" s="86"/>
    </row>
    <row r="298" spans="2:17" ht="14.25">
      <c r="B298" s="70" t="s">
        <v>860</v>
      </c>
      <c r="C298" s="70" t="s">
        <v>861</v>
      </c>
      <c r="D298" s="109">
        <v>43020</v>
      </c>
      <c r="E298" s="110" t="s">
        <v>17</v>
      </c>
      <c r="F298" s="112">
        <v>45</v>
      </c>
      <c r="G298" s="122">
        <v>1</v>
      </c>
      <c r="H298" s="123">
        <v>14456330</v>
      </c>
      <c r="I298" s="115">
        <v>11259</v>
      </c>
      <c r="J298" s="131"/>
      <c r="K298" s="145"/>
      <c r="L298" s="145"/>
      <c r="M298" s="146"/>
      <c r="N298" s="153"/>
      <c r="O298" s="131"/>
      <c r="P298" s="131"/>
      <c r="Q298" s="86"/>
    </row>
    <row r="299" spans="2:17" ht="14.25">
      <c r="B299" s="111" t="s">
        <v>740</v>
      </c>
      <c r="C299" s="111" t="s">
        <v>741</v>
      </c>
      <c r="D299" s="109">
        <v>43125</v>
      </c>
      <c r="E299" s="111" t="s">
        <v>20</v>
      </c>
      <c r="F299" s="112"/>
      <c r="G299" s="122">
        <v>1</v>
      </c>
      <c r="H299" s="113">
        <v>14421385</v>
      </c>
      <c r="I299" s="113">
        <v>9568</v>
      </c>
      <c r="J299" s="131"/>
      <c r="K299" s="145"/>
      <c r="L299" s="145"/>
      <c r="M299" s="146"/>
      <c r="N299" s="153"/>
      <c r="O299" s="131"/>
      <c r="P299" s="131"/>
      <c r="Q299" s="86"/>
    </row>
    <row r="300" spans="2:17" ht="14.25">
      <c r="B300" s="63" t="s">
        <v>1488</v>
      </c>
      <c r="C300" s="63" t="s">
        <v>1487</v>
      </c>
      <c r="D300" s="127">
        <v>43797</v>
      </c>
      <c r="E300" s="63" t="s">
        <v>28</v>
      </c>
      <c r="F300" s="128">
        <v>37</v>
      </c>
      <c r="G300" s="129">
        <v>1</v>
      </c>
      <c r="H300" s="119">
        <v>14420210</v>
      </c>
      <c r="I300" s="119">
        <v>9425</v>
      </c>
      <c r="J300" s="86"/>
      <c r="K300" s="151"/>
      <c r="L300" s="151"/>
      <c r="M300" s="146"/>
      <c r="N300" s="152"/>
      <c r="O300" s="86"/>
      <c r="P300" s="86"/>
      <c r="Q300" s="86"/>
    </row>
    <row r="301" spans="2:17" ht="14.25">
      <c r="B301" s="111" t="s">
        <v>350</v>
      </c>
      <c r="C301" s="111" t="s">
        <v>351</v>
      </c>
      <c r="D301" s="109">
        <v>43468</v>
      </c>
      <c r="E301" s="111" t="s">
        <v>28</v>
      </c>
      <c r="F301" s="112">
        <v>53</v>
      </c>
      <c r="G301" s="122">
        <v>1</v>
      </c>
      <c r="H301" s="113">
        <v>14339969</v>
      </c>
      <c r="I301" s="113">
        <v>10264</v>
      </c>
      <c r="J301" s="131"/>
      <c r="K301" s="145"/>
      <c r="L301" s="145"/>
      <c r="M301" s="146"/>
      <c r="N301" s="153"/>
      <c r="O301" s="131"/>
      <c r="P301" s="131"/>
      <c r="Q301" s="86"/>
    </row>
    <row r="302" spans="2:17" ht="14.25">
      <c r="B302" s="111" t="s">
        <v>118</v>
      </c>
      <c r="C302" s="111" t="s">
        <v>118</v>
      </c>
      <c r="D302" s="109">
        <v>43684</v>
      </c>
      <c r="E302" s="111" t="s">
        <v>119</v>
      </c>
      <c r="F302" s="112"/>
      <c r="G302" s="122">
        <v>1</v>
      </c>
      <c r="H302" s="113">
        <v>14152980</v>
      </c>
      <c r="I302" s="113">
        <v>10032</v>
      </c>
      <c r="J302" s="131"/>
      <c r="K302" s="145"/>
      <c r="L302" s="145"/>
      <c r="M302" s="146"/>
      <c r="N302" s="153"/>
      <c r="O302" s="131"/>
      <c r="P302" s="131"/>
      <c r="Q302" s="86"/>
    </row>
    <row r="303" spans="2:17" ht="14.25">
      <c r="B303" s="70" t="s">
        <v>464</v>
      </c>
      <c r="C303" s="70" t="s">
        <v>465</v>
      </c>
      <c r="D303" s="109">
        <v>43384</v>
      </c>
      <c r="E303" s="111" t="s">
        <v>20</v>
      </c>
      <c r="F303" s="112"/>
      <c r="G303" s="122">
        <v>1</v>
      </c>
      <c r="H303" s="113">
        <v>14000170</v>
      </c>
      <c r="I303" s="116">
        <v>9619</v>
      </c>
      <c r="J303" s="131"/>
      <c r="K303" s="145"/>
      <c r="L303" s="145"/>
      <c r="M303" s="146"/>
      <c r="N303" s="153"/>
      <c r="O303" s="131"/>
      <c r="P303" s="131"/>
      <c r="Q303" s="86"/>
    </row>
    <row r="304" spans="2:17" ht="14.25">
      <c r="B304" s="131" t="s">
        <v>936</v>
      </c>
      <c r="C304" s="131" t="s">
        <v>937</v>
      </c>
      <c r="D304" s="149">
        <v>42957</v>
      </c>
      <c r="E304" s="131" t="s">
        <v>28</v>
      </c>
      <c r="F304" s="154">
        <v>39</v>
      </c>
      <c r="G304" s="122">
        <v>1</v>
      </c>
      <c r="H304" s="123">
        <v>13897057</v>
      </c>
      <c r="I304" s="115">
        <v>9869</v>
      </c>
      <c r="J304" s="131"/>
      <c r="K304" s="145"/>
      <c r="L304" s="145"/>
      <c r="M304" s="146"/>
      <c r="N304" s="153"/>
      <c r="O304" s="131"/>
      <c r="P304" s="131"/>
      <c r="Q304" s="86"/>
    </row>
    <row r="305" spans="2:17" ht="14.25">
      <c r="B305" s="70" t="s">
        <v>777</v>
      </c>
      <c r="C305" s="70" t="s">
        <v>778</v>
      </c>
      <c r="D305" s="109">
        <v>43097</v>
      </c>
      <c r="E305" s="110" t="s">
        <v>31</v>
      </c>
      <c r="F305" s="112"/>
      <c r="G305" s="122">
        <v>1</v>
      </c>
      <c r="H305" s="123">
        <v>13891700</v>
      </c>
      <c r="I305" s="115">
        <v>9435</v>
      </c>
      <c r="J305" s="131"/>
      <c r="K305" s="145"/>
      <c r="L305" s="145"/>
      <c r="M305" s="146"/>
      <c r="N305" s="153"/>
      <c r="O305" s="131"/>
      <c r="P305" s="131"/>
      <c r="Q305" s="86"/>
    </row>
    <row r="306" spans="2:17" ht="14.25">
      <c r="B306" s="70" t="s">
        <v>312</v>
      </c>
      <c r="C306" s="70" t="s">
        <v>313</v>
      </c>
      <c r="D306" s="109">
        <v>43496</v>
      </c>
      <c r="E306" s="111" t="s">
        <v>25</v>
      </c>
      <c r="F306" s="112">
        <v>39</v>
      </c>
      <c r="G306" s="122">
        <v>1</v>
      </c>
      <c r="H306" s="113">
        <v>13800046</v>
      </c>
      <c r="I306" s="116">
        <v>9195</v>
      </c>
      <c r="J306" s="131"/>
      <c r="K306" s="145"/>
      <c r="L306" s="145"/>
      <c r="M306" s="146"/>
      <c r="N306" s="153"/>
      <c r="O306" s="131"/>
      <c r="P306" s="131"/>
      <c r="Q306" s="86"/>
    </row>
    <row r="307" spans="2:17" ht="14.25">
      <c r="B307" s="70" t="s">
        <v>761</v>
      </c>
      <c r="C307" s="70" t="s">
        <v>762</v>
      </c>
      <c r="D307" s="109">
        <v>43104</v>
      </c>
      <c r="E307" s="110" t="s">
        <v>25</v>
      </c>
      <c r="F307" s="112">
        <v>39</v>
      </c>
      <c r="G307" s="122">
        <v>1</v>
      </c>
      <c r="H307" s="123">
        <v>13776847</v>
      </c>
      <c r="I307" s="115">
        <v>10328</v>
      </c>
      <c r="J307" s="131"/>
      <c r="K307" s="145"/>
      <c r="L307" s="145"/>
      <c r="M307" s="146"/>
      <c r="N307" s="153"/>
      <c r="O307" s="131"/>
      <c r="P307" s="131"/>
      <c r="Q307" s="86"/>
    </row>
    <row r="308" spans="2:17" ht="14.25">
      <c r="B308" s="111" t="s">
        <v>491</v>
      </c>
      <c r="C308" s="111" t="s">
        <v>492</v>
      </c>
      <c r="D308" s="109">
        <v>43363</v>
      </c>
      <c r="E308" s="111" t="s">
        <v>14</v>
      </c>
      <c r="F308" s="112">
        <v>34</v>
      </c>
      <c r="G308" s="122">
        <v>1</v>
      </c>
      <c r="H308" s="113">
        <v>13758294</v>
      </c>
      <c r="I308" s="113">
        <v>9318</v>
      </c>
      <c r="J308" s="131"/>
      <c r="K308" s="145"/>
      <c r="L308" s="145"/>
      <c r="M308" s="146"/>
      <c r="N308" s="153"/>
      <c r="O308" s="131"/>
      <c r="P308" s="131"/>
      <c r="Q308" s="86"/>
    </row>
    <row r="309" spans="2:17" ht="14.25">
      <c r="B309" s="131" t="s">
        <v>906</v>
      </c>
      <c r="C309" s="131" t="s">
        <v>907</v>
      </c>
      <c r="D309" s="149">
        <v>42985</v>
      </c>
      <c r="E309" s="160" t="s">
        <v>28</v>
      </c>
      <c r="F309" s="154">
        <v>36</v>
      </c>
      <c r="G309" s="122">
        <v>1</v>
      </c>
      <c r="H309" s="123">
        <v>13699105</v>
      </c>
      <c r="I309" s="115">
        <v>9643</v>
      </c>
      <c r="J309" s="131"/>
      <c r="K309" s="145"/>
      <c r="L309" s="145"/>
      <c r="M309" s="146"/>
      <c r="N309" s="153"/>
      <c r="O309" s="131"/>
      <c r="P309" s="131"/>
      <c r="Q309" s="86"/>
    </row>
    <row r="310" spans="2:17" ht="14.25">
      <c r="B310" s="70" t="s">
        <v>205</v>
      </c>
      <c r="C310" s="70" t="s">
        <v>205</v>
      </c>
      <c r="D310" s="109">
        <v>43573</v>
      </c>
      <c r="E310" s="110" t="s">
        <v>31</v>
      </c>
      <c r="F310" s="112"/>
      <c r="G310" s="122">
        <v>1</v>
      </c>
      <c r="H310" s="113">
        <v>13620460</v>
      </c>
      <c r="I310" s="116">
        <v>8403</v>
      </c>
      <c r="J310" s="131"/>
      <c r="K310" s="145"/>
      <c r="L310" s="145"/>
      <c r="M310" s="146"/>
      <c r="N310" s="153"/>
      <c r="O310" s="131"/>
      <c r="P310" s="131"/>
      <c r="Q310" s="86"/>
    </row>
    <row r="311" spans="2:17" ht="14.25">
      <c r="B311" s="70" t="s">
        <v>298</v>
      </c>
      <c r="C311" s="70" t="s">
        <v>299</v>
      </c>
      <c r="D311" s="109">
        <v>43503</v>
      </c>
      <c r="E311" s="111" t="s">
        <v>20</v>
      </c>
      <c r="F311" s="112">
        <v>33</v>
      </c>
      <c r="G311" s="122">
        <v>1</v>
      </c>
      <c r="H311" s="113">
        <v>13027605</v>
      </c>
      <c r="I311" s="116">
        <v>8409</v>
      </c>
      <c r="J311" s="131"/>
      <c r="K311" s="145"/>
      <c r="L311" s="145"/>
      <c r="M311" s="146"/>
      <c r="N311" s="153"/>
      <c r="O311" s="131"/>
      <c r="P311" s="131"/>
      <c r="Q311" s="86"/>
    </row>
    <row r="312" spans="2:17" ht="14.25">
      <c r="B312" s="70" t="s">
        <v>81</v>
      </c>
      <c r="C312" s="70" t="s">
        <v>82</v>
      </c>
      <c r="D312" s="109">
        <v>43573</v>
      </c>
      <c r="E312" s="110" t="s">
        <v>28</v>
      </c>
      <c r="F312" s="112">
        <v>47</v>
      </c>
      <c r="G312" s="122">
        <v>1</v>
      </c>
      <c r="H312" s="113">
        <v>12786890</v>
      </c>
      <c r="I312" s="116">
        <v>9038</v>
      </c>
      <c r="J312" s="131"/>
      <c r="K312" s="145"/>
      <c r="L312" s="145"/>
      <c r="M312" s="146"/>
      <c r="N312" s="153"/>
      <c r="O312" s="131"/>
      <c r="P312" s="131"/>
      <c r="Q312" s="86"/>
    </row>
    <row r="313" spans="2:17" ht="14.25">
      <c r="B313" s="70" t="s">
        <v>53</v>
      </c>
      <c r="C313" s="70" t="s">
        <v>54</v>
      </c>
      <c r="D313" s="109">
        <v>43699</v>
      </c>
      <c r="E313" s="110" t="s">
        <v>28</v>
      </c>
      <c r="F313" s="112">
        <v>26</v>
      </c>
      <c r="G313" s="122">
        <v>1</v>
      </c>
      <c r="H313" s="113">
        <v>12701975</v>
      </c>
      <c r="I313" s="116">
        <v>9720</v>
      </c>
      <c r="J313" s="131"/>
      <c r="K313" s="145"/>
      <c r="L313" s="145"/>
      <c r="M313" s="146"/>
      <c r="N313" s="153"/>
      <c r="O313" s="131"/>
      <c r="P313" s="131"/>
      <c r="Q313" s="86"/>
    </row>
    <row r="314" spans="2:17" ht="14.25">
      <c r="B314" s="70" t="s">
        <v>406</v>
      </c>
      <c r="C314" s="70" t="s">
        <v>407</v>
      </c>
      <c r="D314" s="109">
        <v>43426</v>
      </c>
      <c r="E314" s="110" t="s">
        <v>20</v>
      </c>
      <c r="F314" s="112">
        <v>38</v>
      </c>
      <c r="G314" s="122">
        <v>1</v>
      </c>
      <c r="H314" s="113">
        <v>12646015</v>
      </c>
      <c r="I314" s="116">
        <v>8240</v>
      </c>
      <c r="J314" s="131"/>
      <c r="K314" s="145"/>
      <c r="L314" s="145"/>
      <c r="M314" s="146"/>
      <c r="N314" s="153"/>
      <c r="O314" s="131"/>
      <c r="P314" s="131"/>
      <c r="Q314" s="86"/>
    </row>
    <row r="315" spans="2:17" ht="14.25">
      <c r="B315" s="70" t="s">
        <v>230</v>
      </c>
      <c r="C315" s="70" t="s">
        <v>231</v>
      </c>
      <c r="D315" s="109">
        <v>43552</v>
      </c>
      <c r="E315" s="111" t="s">
        <v>28</v>
      </c>
      <c r="F315" s="112">
        <v>29</v>
      </c>
      <c r="G315" s="122">
        <v>1</v>
      </c>
      <c r="H315" s="113">
        <v>12598775</v>
      </c>
      <c r="I315" s="113">
        <v>7942</v>
      </c>
      <c r="J315" s="131"/>
      <c r="K315" s="145"/>
      <c r="L315" s="145"/>
      <c r="M315" s="146"/>
      <c r="N315" s="153"/>
      <c r="O315" s="131"/>
      <c r="P315" s="131"/>
      <c r="Q315" s="86"/>
    </row>
    <row r="316" spans="2:17" ht="14.25">
      <c r="B316" s="70" t="s">
        <v>352</v>
      </c>
      <c r="C316" s="70" t="s">
        <v>353</v>
      </c>
      <c r="D316" s="109">
        <v>43468</v>
      </c>
      <c r="E316" s="111" t="s">
        <v>65</v>
      </c>
      <c r="F316" s="112"/>
      <c r="G316" s="122">
        <v>1</v>
      </c>
      <c r="H316" s="113">
        <v>12525350</v>
      </c>
      <c r="I316" s="113">
        <v>8231</v>
      </c>
      <c r="J316" s="131"/>
      <c r="K316" s="145"/>
      <c r="L316" s="145"/>
      <c r="M316" s="146"/>
      <c r="N316" s="153"/>
      <c r="O316" s="131"/>
      <c r="P316" s="131"/>
      <c r="Q316" s="86"/>
    </row>
    <row r="317" spans="2:17" ht="14.25">
      <c r="B317" s="111" t="s">
        <v>685</v>
      </c>
      <c r="C317" s="111" t="s">
        <v>685</v>
      </c>
      <c r="D317" s="109">
        <v>43181</v>
      </c>
      <c r="E317" s="111" t="s">
        <v>17</v>
      </c>
      <c r="F317" s="112">
        <v>32</v>
      </c>
      <c r="G317" s="122">
        <v>1</v>
      </c>
      <c r="H317" s="113">
        <v>12514853</v>
      </c>
      <c r="I317" s="113">
        <v>8336</v>
      </c>
      <c r="J317" s="131"/>
      <c r="K317" s="145"/>
      <c r="L317" s="145"/>
      <c r="M317" s="146"/>
      <c r="N317" s="153"/>
      <c r="O317" s="131"/>
      <c r="P317" s="131"/>
      <c r="Q317" s="86"/>
    </row>
    <row r="318" spans="2:17" ht="14.25">
      <c r="B318" s="70" t="s">
        <v>100</v>
      </c>
      <c r="C318" s="70" t="s">
        <v>101</v>
      </c>
      <c r="D318" s="109">
        <v>43657</v>
      </c>
      <c r="E318" s="110" t="s">
        <v>102</v>
      </c>
      <c r="F318" s="112"/>
      <c r="G318" s="122">
        <v>1</v>
      </c>
      <c r="H318" s="113">
        <v>12355843</v>
      </c>
      <c r="I318" s="116">
        <v>8153</v>
      </c>
      <c r="J318" s="131"/>
      <c r="K318" s="145"/>
      <c r="L318" s="145"/>
      <c r="M318" s="146"/>
      <c r="N318" s="153"/>
      <c r="O318" s="131"/>
      <c r="P318" s="131"/>
      <c r="Q318" s="86"/>
    </row>
    <row r="319" spans="2:17" ht="14.25">
      <c r="B319" s="141" t="s">
        <v>1504</v>
      </c>
      <c r="C319" s="141" t="s">
        <v>1503</v>
      </c>
      <c r="D319" s="127">
        <v>43811</v>
      </c>
      <c r="E319" s="63" t="s">
        <v>25</v>
      </c>
      <c r="F319" s="128">
        <v>38</v>
      </c>
      <c r="G319" s="129">
        <v>1</v>
      </c>
      <c r="H319" s="119">
        <v>12323250</v>
      </c>
      <c r="I319" s="142">
        <v>8372</v>
      </c>
      <c r="J319" s="86"/>
      <c r="K319" s="151"/>
      <c r="L319" s="151"/>
      <c r="M319" s="146"/>
      <c r="N319" s="152"/>
      <c r="O319" s="86"/>
      <c r="P319" s="86"/>
      <c r="Q319" s="86"/>
    </row>
    <row r="320" spans="2:17" ht="14.25">
      <c r="B320" s="111" t="s">
        <v>1230</v>
      </c>
      <c r="C320" s="111" t="s">
        <v>1231</v>
      </c>
      <c r="D320" s="109">
        <v>42712</v>
      </c>
      <c r="E320" s="111" t="s">
        <v>14</v>
      </c>
      <c r="F320" s="121">
        <v>22</v>
      </c>
      <c r="G320" s="122">
        <v>1</v>
      </c>
      <c r="H320" s="123">
        <v>12208345</v>
      </c>
      <c r="I320" s="123">
        <v>8512</v>
      </c>
      <c r="J320" s="131"/>
      <c r="K320" s="145"/>
      <c r="L320" s="145"/>
      <c r="M320" s="146"/>
      <c r="N320" s="153"/>
      <c r="O320" s="131"/>
      <c r="P320" s="131"/>
      <c r="Q320" s="86"/>
    </row>
    <row r="321" spans="2:17" ht="14.25">
      <c r="B321" s="131" t="s">
        <v>902</v>
      </c>
      <c r="C321" s="131" t="s">
        <v>903</v>
      </c>
      <c r="D321" s="149">
        <v>42985</v>
      </c>
      <c r="E321" s="160" t="s">
        <v>17</v>
      </c>
      <c r="F321" s="154">
        <v>40</v>
      </c>
      <c r="G321" s="122">
        <v>1</v>
      </c>
      <c r="H321" s="123">
        <v>12161348</v>
      </c>
      <c r="I321" s="115">
        <v>8891</v>
      </c>
      <c r="J321" s="131"/>
      <c r="K321" s="145"/>
      <c r="L321" s="145"/>
      <c r="M321" s="146"/>
      <c r="N321" s="153"/>
      <c r="O321" s="131"/>
      <c r="P321" s="131"/>
      <c r="Q321" s="86"/>
    </row>
    <row r="322" spans="2:17" ht="14.25">
      <c r="B322" s="111" t="s">
        <v>604</v>
      </c>
      <c r="C322" s="111" t="s">
        <v>605</v>
      </c>
      <c r="D322" s="109">
        <v>43258</v>
      </c>
      <c r="E322" s="111" t="s">
        <v>31</v>
      </c>
      <c r="F322" s="112"/>
      <c r="G322" s="122">
        <v>1</v>
      </c>
      <c r="H322" s="113">
        <v>12128755</v>
      </c>
      <c r="I322" s="113">
        <v>8318</v>
      </c>
      <c r="J322" s="131"/>
      <c r="K322" s="145"/>
      <c r="L322" s="145"/>
      <c r="M322" s="146"/>
      <c r="N322" s="153"/>
      <c r="O322" s="131"/>
      <c r="P322" s="131"/>
      <c r="Q322" s="86"/>
    </row>
    <row r="323" spans="2:17" ht="14.25">
      <c r="B323" s="70" t="s">
        <v>808</v>
      </c>
      <c r="C323" s="70" t="s">
        <v>808</v>
      </c>
      <c r="D323" s="109">
        <v>43069</v>
      </c>
      <c r="E323" s="110" t="s">
        <v>17</v>
      </c>
      <c r="F323" s="112">
        <v>45</v>
      </c>
      <c r="G323" s="122">
        <v>1</v>
      </c>
      <c r="H323" s="123">
        <v>12021002</v>
      </c>
      <c r="I323" s="115">
        <v>9201</v>
      </c>
      <c r="J323" s="131"/>
      <c r="K323" s="145"/>
      <c r="L323" s="145"/>
      <c r="M323" s="146"/>
      <c r="N323" s="153"/>
      <c r="O323" s="131"/>
      <c r="P323" s="131"/>
      <c r="Q323" s="86"/>
    </row>
    <row r="324" spans="2:17" ht="14.25">
      <c r="B324" s="70" t="s">
        <v>344</v>
      </c>
      <c r="C324" s="70" t="s">
        <v>345</v>
      </c>
      <c r="D324" s="109">
        <v>43475</v>
      </c>
      <c r="E324" s="110" t="s">
        <v>31</v>
      </c>
      <c r="F324" s="112"/>
      <c r="G324" s="122">
        <v>1</v>
      </c>
      <c r="H324" s="113">
        <v>11954621</v>
      </c>
      <c r="I324" s="116">
        <v>7846</v>
      </c>
      <c r="J324" s="131"/>
      <c r="K324" s="145"/>
      <c r="L324" s="145"/>
      <c r="M324" s="146"/>
      <c r="N324" s="153"/>
      <c r="O324" s="131"/>
      <c r="P324" s="131"/>
      <c r="Q324" s="86"/>
    </row>
    <row r="325" spans="2:17" ht="14.25">
      <c r="B325" s="111" t="s">
        <v>719</v>
      </c>
      <c r="C325" s="111" t="s">
        <v>720</v>
      </c>
      <c r="D325" s="109">
        <v>43153</v>
      </c>
      <c r="E325" s="111" t="s">
        <v>20</v>
      </c>
      <c r="F325" s="121"/>
      <c r="G325" s="122">
        <v>1</v>
      </c>
      <c r="H325" s="113">
        <v>11870085</v>
      </c>
      <c r="I325" s="113">
        <v>7833</v>
      </c>
      <c r="J325" s="131"/>
      <c r="K325" s="145"/>
      <c r="L325" s="145"/>
      <c r="M325" s="146"/>
      <c r="N325" s="153"/>
      <c r="O325" s="131"/>
      <c r="P325" s="131"/>
      <c r="Q325" s="86"/>
    </row>
    <row r="326" spans="2:17" ht="14.25">
      <c r="B326" s="70" t="s">
        <v>636</v>
      </c>
      <c r="C326" s="70" t="s">
        <v>637</v>
      </c>
      <c r="D326" s="109">
        <v>43223</v>
      </c>
      <c r="E326" s="110" t="s">
        <v>25</v>
      </c>
      <c r="F326" s="112">
        <v>29</v>
      </c>
      <c r="G326" s="122">
        <v>1</v>
      </c>
      <c r="H326" s="113">
        <v>11855945</v>
      </c>
      <c r="I326" s="116">
        <v>8072</v>
      </c>
      <c r="J326" s="131"/>
      <c r="K326" s="145"/>
      <c r="L326" s="145"/>
      <c r="M326" s="146"/>
      <c r="N326" s="153"/>
      <c r="O326" s="131"/>
      <c r="P326" s="131"/>
      <c r="Q326" s="86"/>
    </row>
    <row r="327" spans="2:17" ht="14.25">
      <c r="B327" s="70" t="s">
        <v>1074</v>
      </c>
      <c r="C327" s="70" t="s">
        <v>1075</v>
      </c>
      <c r="D327" s="109">
        <v>42803</v>
      </c>
      <c r="E327" s="110" t="s">
        <v>28</v>
      </c>
      <c r="F327" s="112">
        <v>50</v>
      </c>
      <c r="G327" s="122">
        <v>1</v>
      </c>
      <c r="H327" s="123">
        <v>11605538</v>
      </c>
      <c r="I327" s="115">
        <v>8492</v>
      </c>
      <c r="J327" s="131"/>
      <c r="K327" s="145"/>
      <c r="L327" s="145"/>
      <c r="M327" s="146"/>
      <c r="N327" s="153"/>
      <c r="O327" s="131"/>
      <c r="P327" s="131"/>
      <c r="Q327" s="86"/>
    </row>
    <row r="328" spans="2:17" ht="14.25">
      <c r="B328" s="70" t="s">
        <v>966</v>
      </c>
      <c r="C328" s="70" t="s">
        <v>967</v>
      </c>
      <c r="D328" s="109">
        <v>42922</v>
      </c>
      <c r="E328" s="110" t="s">
        <v>17</v>
      </c>
      <c r="F328" s="112">
        <v>38</v>
      </c>
      <c r="G328" s="122">
        <v>1</v>
      </c>
      <c r="H328" s="123">
        <v>11595904</v>
      </c>
      <c r="I328" s="115">
        <v>8194</v>
      </c>
      <c r="J328" s="131"/>
      <c r="K328" s="145"/>
      <c r="L328" s="145"/>
      <c r="M328" s="146"/>
      <c r="N328" s="153"/>
      <c r="O328" s="131"/>
      <c r="P328" s="131"/>
      <c r="Q328" s="86"/>
    </row>
    <row r="329" spans="2:17" ht="14.25">
      <c r="B329" s="111" t="s">
        <v>505</v>
      </c>
      <c r="C329" s="111" t="s">
        <v>506</v>
      </c>
      <c r="D329" s="109">
        <v>43349</v>
      </c>
      <c r="E329" s="111" t="s">
        <v>31</v>
      </c>
      <c r="F329" s="112"/>
      <c r="G329" s="122">
        <v>1</v>
      </c>
      <c r="H329" s="113">
        <v>11512638</v>
      </c>
      <c r="I329" s="113">
        <v>7780</v>
      </c>
      <c r="J329" s="131"/>
      <c r="K329" s="145"/>
      <c r="L329" s="145"/>
      <c r="M329" s="146"/>
      <c r="N329" s="153"/>
      <c r="O329" s="131"/>
      <c r="P329" s="131"/>
      <c r="Q329" s="86"/>
    </row>
    <row r="330" spans="2:17" ht="14.25">
      <c r="B330" s="108" t="s">
        <v>1049</v>
      </c>
      <c r="C330" s="108" t="s">
        <v>1049</v>
      </c>
      <c r="D330" s="109">
        <v>42831</v>
      </c>
      <c r="E330" s="110" t="s">
        <v>17</v>
      </c>
      <c r="F330" s="112"/>
      <c r="G330" s="122">
        <v>1</v>
      </c>
      <c r="H330" s="123">
        <v>11267535</v>
      </c>
      <c r="I330" s="115">
        <v>8040</v>
      </c>
      <c r="J330" s="131"/>
      <c r="K330" s="145"/>
      <c r="L330" s="145"/>
      <c r="M330" s="146"/>
      <c r="N330" s="153"/>
      <c r="O330" s="131"/>
      <c r="P330" s="131"/>
      <c r="Q330" s="86"/>
    </row>
    <row r="331" spans="2:17" ht="14.25">
      <c r="B331" s="70" t="s">
        <v>884</v>
      </c>
      <c r="C331" s="131" t="s">
        <v>885</v>
      </c>
      <c r="D331" s="109">
        <v>42999</v>
      </c>
      <c r="E331" s="110" t="s">
        <v>25</v>
      </c>
      <c r="F331" s="112">
        <v>26</v>
      </c>
      <c r="G331" s="122">
        <v>1</v>
      </c>
      <c r="H331" s="123">
        <v>11248048</v>
      </c>
      <c r="I331" s="115">
        <v>7781</v>
      </c>
      <c r="J331" s="131"/>
      <c r="K331" s="145"/>
      <c r="L331" s="145"/>
      <c r="M331" s="146"/>
      <c r="N331" s="153"/>
      <c r="O331" s="131"/>
      <c r="P331" s="131"/>
      <c r="Q331" s="86"/>
    </row>
    <row r="332" spans="2:17" ht="14.25">
      <c r="B332" s="70" t="s">
        <v>984</v>
      </c>
      <c r="C332" s="70" t="s">
        <v>985</v>
      </c>
      <c r="D332" s="109">
        <v>42901</v>
      </c>
      <c r="E332" s="110" t="s">
        <v>28</v>
      </c>
      <c r="F332" s="112">
        <v>41</v>
      </c>
      <c r="G332" s="122">
        <v>1</v>
      </c>
      <c r="H332" s="123">
        <v>11099165</v>
      </c>
      <c r="I332" s="115">
        <v>7442</v>
      </c>
      <c r="J332" s="131"/>
      <c r="K332" s="145"/>
      <c r="L332" s="145"/>
      <c r="M332" s="146"/>
      <c r="N332" s="153"/>
      <c r="O332" s="131"/>
      <c r="P332" s="131"/>
      <c r="Q332" s="86"/>
    </row>
    <row r="333" spans="2:17" ht="14.25">
      <c r="B333" s="70" t="s">
        <v>76</v>
      </c>
      <c r="C333" s="70" t="s">
        <v>77</v>
      </c>
      <c r="D333" s="109">
        <v>43699</v>
      </c>
      <c r="E333" s="110" t="s">
        <v>14</v>
      </c>
      <c r="F333" s="131">
        <v>50</v>
      </c>
      <c r="G333" s="122"/>
      <c r="H333" s="113">
        <v>11095680</v>
      </c>
      <c r="I333" s="116">
        <v>7450</v>
      </c>
      <c r="J333" s="131"/>
      <c r="K333" s="145"/>
      <c r="L333" s="145"/>
      <c r="M333" s="146"/>
      <c r="N333" s="153"/>
      <c r="O333" s="131"/>
      <c r="P333" s="131"/>
      <c r="Q333" s="86"/>
    </row>
    <row r="334" spans="2:17" ht="14.25">
      <c r="B334" s="131" t="s">
        <v>910</v>
      </c>
      <c r="C334" s="131" t="s">
        <v>911</v>
      </c>
      <c r="D334" s="149">
        <v>42985</v>
      </c>
      <c r="E334" s="160" t="s">
        <v>31</v>
      </c>
      <c r="F334" s="131"/>
      <c r="G334" s="122">
        <v>1</v>
      </c>
      <c r="H334" s="123">
        <v>11087220</v>
      </c>
      <c r="I334" s="115">
        <v>7482</v>
      </c>
      <c r="J334" s="131"/>
      <c r="K334" s="145"/>
      <c r="L334" s="145"/>
      <c r="M334" s="146"/>
      <c r="N334" s="153"/>
      <c r="O334" s="131"/>
      <c r="P334" s="131"/>
      <c r="Q334" s="86"/>
    </row>
    <row r="335" spans="2:17" ht="14.25">
      <c r="B335" s="111" t="s">
        <v>334</v>
      </c>
      <c r="C335" s="111" t="s">
        <v>335</v>
      </c>
      <c r="D335" s="109">
        <v>43482</v>
      </c>
      <c r="E335" s="111" t="s">
        <v>28</v>
      </c>
      <c r="F335" s="112">
        <v>40</v>
      </c>
      <c r="G335" s="122">
        <v>1</v>
      </c>
      <c r="H335" s="113">
        <v>11023504.399999999</v>
      </c>
      <c r="I335" s="113">
        <v>7106</v>
      </c>
      <c r="J335" s="131"/>
      <c r="K335" s="145"/>
      <c r="L335" s="145"/>
      <c r="M335" s="146"/>
      <c r="N335" s="153"/>
      <c r="O335" s="131"/>
      <c r="P335" s="131"/>
      <c r="Q335" s="86"/>
    </row>
    <row r="336" spans="2:17" ht="14.25">
      <c r="B336" s="131" t="s">
        <v>908</v>
      </c>
      <c r="C336" s="131" t="s">
        <v>909</v>
      </c>
      <c r="D336" s="149">
        <v>42985</v>
      </c>
      <c r="E336" s="160" t="s">
        <v>25</v>
      </c>
      <c r="F336" s="154">
        <v>33</v>
      </c>
      <c r="G336" s="122">
        <v>1</v>
      </c>
      <c r="H336" s="123">
        <v>10892698</v>
      </c>
      <c r="I336" s="115">
        <v>7577</v>
      </c>
      <c r="J336" s="131"/>
      <c r="K336" s="145"/>
      <c r="L336" s="145"/>
      <c r="M336" s="146"/>
      <c r="N336" s="153"/>
      <c r="O336" s="131"/>
      <c r="P336" s="131"/>
      <c r="Q336" s="86"/>
    </row>
    <row r="337" spans="2:17" ht="14.25">
      <c r="B337" s="111" t="s">
        <v>683</v>
      </c>
      <c r="C337" s="111" t="s">
        <v>684</v>
      </c>
      <c r="D337" s="109">
        <v>43181</v>
      </c>
      <c r="E337" s="111" t="s">
        <v>25</v>
      </c>
      <c r="F337" s="112">
        <v>49</v>
      </c>
      <c r="G337" s="122">
        <v>1</v>
      </c>
      <c r="H337" s="113">
        <v>10783655</v>
      </c>
      <c r="I337" s="113">
        <v>7738</v>
      </c>
      <c r="J337" s="131"/>
      <c r="K337" s="145"/>
      <c r="L337" s="145"/>
      <c r="M337" s="146"/>
      <c r="N337" s="153"/>
      <c r="O337" s="131"/>
      <c r="P337" s="131"/>
      <c r="Q337" s="86"/>
    </row>
    <row r="338" spans="2:17" ht="14.25">
      <c r="B338" s="63" t="s">
        <v>1539</v>
      </c>
      <c r="C338" s="63" t="s">
        <v>1538</v>
      </c>
      <c r="D338" s="127">
        <v>43832</v>
      </c>
      <c r="E338" s="63" t="s">
        <v>48</v>
      </c>
      <c r="F338" s="128"/>
      <c r="G338" s="129">
        <v>1</v>
      </c>
      <c r="H338" s="119">
        <v>10688708</v>
      </c>
      <c r="I338" s="119">
        <v>7215</v>
      </c>
      <c r="J338" s="86"/>
      <c r="K338" s="151"/>
      <c r="L338" s="151"/>
      <c r="M338" s="146"/>
      <c r="N338" s="152"/>
      <c r="O338" s="86"/>
      <c r="P338" s="86"/>
      <c r="Q338" s="86"/>
    </row>
    <row r="339" spans="2:17" ht="14.25">
      <c r="B339" s="141" t="s">
        <v>1496</v>
      </c>
      <c r="C339" s="141" t="s">
        <v>1497</v>
      </c>
      <c r="D339" s="127">
        <v>43804</v>
      </c>
      <c r="E339" s="63" t="s">
        <v>48</v>
      </c>
      <c r="F339" s="128">
        <v>56</v>
      </c>
      <c r="G339" s="129">
        <v>1</v>
      </c>
      <c r="H339" s="119">
        <v>10666825</v>
      </c>
      <c r="I339" s="142" t="s">
        <v>1499</v>
      </c>
      <c r="J339" s="86"/>
      <c r="K339" s="151"/>
      <c r="L339" s="151"/>
      <c r="M339" s="146"/>
      <c r="N339" s="152"/>
      <c r="O339" s="86"/>
      <c r="P339" s="86"/>
      <c r="Q339" s="86"/>
    </row>
    <row r="340" spans="2:17" ht="14.25">
      <c r="B340" s="131" t="s">
        <v>919</v>
      </c>
      <c r="C340" s="131" t="s">
        <v>920</v>
      </c>
      <c r="D340" s="149">
        <v>42971</v>
      </c>
      <c r="E340" s="131" t="s">
        <v>31</v>
      </c>
      <c r="F340" s="154"/>
      <c r="G340" s="122">
        <v>1</v>
      </c>
      <c r="H340" s="123">
        <v>10652153</v>
      </c>
      <c r="I340" s="115">
        <v>7313</v>
      </c>
      <c r="J340" s="131"/>
      <c r="K340" s="145"/>
      <c r="L340" s="145"/>
      <c r="M340" s="146"/>
      <c r="N340" s="153"/>
      <c r="O340" s="131"/>
      <c r="P340" s="131"/>
      <c r="Q340" s="86"/>
    </row>
    <row r="341" spans="2:17" ht="14.25">
      <c r="B341" s="70" t="s">
        <v>848</v>
      </c>
      <c r="C341" s="70" t="s">
        <v>849</v>
      </c>
      <c r="D341" s="149">
        <v>43027</v>
      </c>
      <c r="E341" s="110" t="s">
        <v>25</v>
      </c>
      <c r="F341" s="112">
        <v>1</v>
      </c>
      <c r="G341" s="122">
        <v>1</v>
      </c>
      <c r="H341" s="123">
        <v>10594327</v>
      </c>
      <c r="I341" s="115">
        <v>7342</v>
      </c>
      <c r="J341" s="131"/>
      <c r="K341" s="145"/>
      <c r="L341" s="145"/>
      <c r="M341" s="146"/>
      <c r="N341" s="153"/>
      <c r="O341" s="131"/>
      <c r="P341" s="131"/>
      <c r="Q341" s="86"/>
    </row>
    <row r="342" spans="2:17" ht="14.25">
      <c r="B342" s="111" t="s">
        <v>322</v>
      </c>
      <c r="C342" s="111" t="s">
        <v>323</v>
      </c>
      <c r="D342" s="109">
        <v>43489</v>
      </c>
      <c r="E342" s="111" t="s">
        <v>28</v>
      </c>
      <c r="F342" s="112">
        <v>40</v>
      </c>
      <c r="G342" s="122">
        <v>1</v>
      </c>
      <c r="H342" s="113">
        <v>10477778</v>
      </c>
      <c r="I342" s="113">
        <v>6596</v>
      </c>
      <c r="J342" s="131"/>
      <c r="K342" s="145"/>
      <c r="L342" s="145"/>
      <c r="M342" s="146"/>
      <c r="N342" s="153"/>
      <c r="O342" s="131"/>
      <c r="P342" s="131"/>
      <c r="Q342" s="86"/>
    </row>
    <row r="343" spans="2:17" ht="14.25">
      <c r="B343" s="111" t="s">
        <v>850</v>
      </c>
      <c r="C343" s="111" t="s">
        <v>851</v>
      </c>
      <c r="D343" s="149">
        <v>43027</v>
      </c>
      <c r="E343" s="110" t="s">
        <v>28</v>
      </c>
      <c r="F343" s="122">
        <v>26</v>
      </c>
      <c r="G343" s="122">
        <v>1</v>
      </c>
      <c r="H343" s="123">
        <v>10441525</v>
      </c>
      <c r="I343" s="115">
        <v>6962</v>
      </c>
      <c r="J343" s="131"/>
      <c r="K343" s="145"/>
      <c r="L343" s="145"/>
      <c r="M343" s="146"/>
      <c r="N343" s="153"/>
      <c r="O343" s="131"/>
      <c r="P343" s="131"/>
      <c r="Q343" s="86"/>
    </row>
    <row r="344" spans="2:17" ht="14.25">
      <c r="B344" s="70" t="s">
        <v>996</v>
      </c>
      <c r="C344" s="70" t="s">
        <v>997</v>
      </c>
      <c r="D344" s="109">
        <v>42887</v>
      </c>
      <c r="E344" s="110" t="s">
        <v>14</v>
      </c>
      <c r="F344" s="112">
        <v>26</v>
      </c>
      <c r="G344" s="122">
        <v>1</v>
      </c>
      <c r="H344" s="123">
        <v>10422320</v>
      </c>
      <c r="I344" s="115">
        <v>8015</v>
      </c>
      <c r="J344" s="131"/>
      <c r="K344" s="145"/>
      <c r="L344" s="145"/>
      <c r="M344" s="146"/>
      <c r="N344" s="153"/>
      <c r="O344" s="131"/>
      <c r="P344" s="131"/>
      <c r="Q344" s="86"/>
    </row>
    <row r="345" spans="2:17" ht="14.25">
      <c r="B345" s="111" t="s">
        <v>482</v>
      </c>
      <c r="C345" s="111" t="s">
        <v>483</v>
      </c>
      <c r="D345" s="109">
        <v>43370</v>
      </c>
      <c r="E345" s="111" t="s">
        <v>28</v>
      </c>
      <c r="F345" s="112">
        <v>24</v>
      </c>
      <c r="G345" s="122">
        <v>1</v>
      </c>
      <c r="H345" s="113">
        <v>10418758</v>
      </c>
      <c r="I345" s="116">
        <v>7060</v>
      </c>
      <c r="J345" s="131"/>
      <c r="K345" s="145"/>
      <c r="L345" s="145"/>
      <c r="M345" s="146"/>
      <c r="N345" s="153"/>
      <c r="O345" s="131"/>
      <c r="P345" s="131"/>
      <c r="Q345" s="86"/>
    </row>
    <row r="346" spans="2:17" ht="14.25">
      <c r="B346" s="111" t="s">
        <v>421</v>
      </c>
      <c r="C346" s="111" t="s">
        <v>421</v>
      </c>
      <c r="D346" s="109">
        <v>43412</v>
      </c>
      <c r="E346" s="111" t="s">
        <v>31</v>
      </c>
      <c r="F346" s="112"/>
      <c r="G346" s="122">
        <v>1</v>
      </c>
      <c r="H346" s="113">
        <v>10401426</v>
      </c>
      <c r="I346" s="113">
        <v>9449</v>
      </c>
      <c r="J346" s="131"/>
      <c r="K346" s="145"/>
      <c r="L346" s="145"/>
      <c r="M346" s="146"/>
      <c r="N346" s="153"/>
      <c r="O346" s="131"/>
      <c r="P346" s="131"/>
      <c r="Q346" s="86"/>
    </row>
    <row r="347" spans="2:17" ht="14.25">
      <c r="B347" s="111" t="s">
        <v>1108</v>
      </c>
      <c r="C347" s="111" t="s">
        <v>1108</v>
      </c>
      <c r="D347" s="109">
        <v>42775</v>
      </c>
      <c r="E347" s="111" t="s">
        <v>65</v>
      </c>
      <c r="F347" s="121"/>
      <c r="G347" s="122">
        <v>1</v>
      </c>
      <c r="H347" s="123">
        <v>10280807</v>
      </c>
      <c r="I347" s="124">
        <v>7369</v>
      </c>
      <c r="J347" s="131"/>
      <c r="K347" s="145"/>
      <c r="L347" s="145"/>
      <c r="M347" s="146"/>
      <c r="N347" s="153"/>
      <c r="O347" s="131"/>
      <c r="P347" s="131"/>
      <c r="Q347" s="86"/>
    </row>
    <row r="348" spans="2:17" ht="14.25">
      <c r="B348" s="120" t="s">
        <v>1232</v>
      </c>
      <c r="C348" s="108" t="s">
        <v>1233</v>
      </c>
      <c r="D348" s="109">
        <v>42726</v>
      </c>
      <c r="E348" s="111" t="s">
        <v>14</v>
      </c>
      <c r="F348" s="121">
        <v>36</v>
      </c>
      <c r="G348" s="122">
        <v>1</v>
      </c>
      <c r="H348" s="123">
        <v>10204295</v>
      </c>
      <c r="I348" s="124">
        <v>7218</v>
      </c>
      <c r="J348" s="131"/>
      <c r="K348" s="145"/>
      <c r="L348" s="145"/>
      <c r="M348" s="146"/>
      <c r="N348" s="153"/>
      <c r="O348" s="131"/>
      <c r="P348" s="131"/>
      <c r="Q348" s="86"/>
    </row>
    <row r="349" spans="2:17" ht="14.25">
      <c r="B349" s="111" t="s">
        <v>1113</v>
      </c>
      <c r="C349" s="111" t="s">
        <v>1114</v>
      </c>
      <c r="D349" s="109">
        <v>42768</v>
      </c>
      <c r="E349" s="111" t="s">
        <v>20</v>
      </c>
      <c r="F349" s="121"/>
      <c r="G349" s="122">
        <v>1</v>
      </c>
      <c r="H349" s="123">
        <v>10163530</v>
      </c>
      <c r="I349" s="124">
        <v>6507</v>
      </c>
      <c r="J349" s="131"/>
      <c r="K349" s="145"/>
      <c r="L349" s="145"/>
      <c r="M349" s="146"/>
      <c r="N349" s="153"/>
      <c r="O349" s="131"/>
      <c r="P349" s="131"/>
      <c r="Q349" s="86"/>
    </row>
    <row r="350" spans="2:17" ht="14.25">
      <c r="B350" s="70" t="s">
        <v>978</v>
      </c>
      <c r="C350" s="70" t="s">
        <v>979</v>
      </c>
      <c r="D350" s="109">
        <v>42908</v>
      </c>
      <c r="E350" s="110" t="s">
        <v>20</v>
      </c>
      <c r="F350" s="112"/>
      <c r="G350" s="122">
        <v>1</v>
      </c>
      <c r="H350" s="123">
        <v>10103460</v>
      </c>
      <c r="I350" s="115">
        <v>6727</v>
      </c>
      <c r="J350" s="131"/>
      <c r="K350" s="145"/>
      <c r="L350" s="145"/>
      <c r="M350" s="146"/>
      <c r="N350" s="153"/>
      <c r="O350" s="131"/>
      <c r="P350" s="131"/>
      <c r="Q350" s="86"/>
    </row>
    <row r="351" spans="2:17" ht="14.25">
      <c r="B351" s="70" t="s">
        <v>354</v>
      </c>
      <c r="C351" s="70" t="s">
        <v>817</v>
      </c>
      <c r="D351" s="109">
        <v>43062</v>
      </c>
      <c r="E351" s="110" t="s">
        <v>28</v>
      </c>
      <c r="F351" s="112">
        <v>24</v>
      </c>
      <c r="G351" s="122">
        <v>1</v>
      </c>
      <c r="H351" s="123">
        <v>10061590</v>
      </c>
      <c r="I351" s="115">
        <v>6814</v>
      </c>
      <c r="J351" s="131"/>
      <c r="K351" s="145"/>
      <c r="L351" s="145"/>
      <c r="M351" s="146"/>
      <c r="N351" s="153"/>
      <c r="O351" s="131"/>
      <c r="P351" s="131"/>
      <c r="Q351" s="86"/>
    </row>
    <row r="352" spans="2:17" ht="14.25">
      <c r="B352" s="111" t="s">
        <v>736</v>
      </c>
      <c r="C352" s="131" t="s">
        <v>737</v>
      </c>
      <c r="D352" s="109">
        <v>43132</v>
      </c>
      <c r="E352" s="111" t="s">
        <v>25</v>
      </c>
      <c r="F352" s="112">
        <v>34</v>
      </c>
      <c r="G352" s="122">
        <v>1</v>
      </c>
      <c r="H352" s="113">
        <v>9986629</v>
      </c>
      <c r="I352" s="113">
        <v>6622</v>
      </c>
      <c r="J352" s="131"/>
      <c r="K352" s="145"/>
      <c r="L352" s="145"/>
      <c r="M352" s="146"/>
      <c r="N352" s="153"/>
      <c r="O352" s="131"/>
      <c r="P352" s="131"/>
      <c r="Q352" s="86"/>
    </row>
    <row r="353" spans="2:17" ht="14.25">
      <c r="B353" s="70" t="s">
        <v>809</v>
      </c>
      <c r="C353" s="70" t="s">
        <v>810</v>
      </c>
      <c r="D353" s="109">
        <v>43069</v>
      </c>
      <c r="E353" s="110" t="s">
        <v>28</v>
      </c>
      <c r="F353" s="112">
        <v>42</v>
      </c>
      <c r="G353" s="122">
        <v>1</v>
      </c>
      <c r="H353" s="123">
        <v>9955225</v>
      </c>
      <c r="I353" s="115">
        <v>6907</v>
      </c>
      <c r="J353" s="131"/>
      <c r="K353" s="145"/>
      <c r="L353" s="145"/>
      <c r="M353" s="146"/>
      <c r="N353" s="153"/>
      <c r="O353" s="131"/>
      <c r="P353" s="131"/>
      <c r="Q353" s="86"/>
    </row>
    <row r="354" spans="2:17" ht="14.25">
      <c r="B354" s="111" t="s">
        <v>74</v>
      </c>
      <c r="C354" s="111" t="s">
        <v>75</v>
      </c>
      <c r="D354" s="109">
        <v>43664</v>
      </c>
      <c r="E354" s="111" t="s">
        <v>48</v>
      </c>
      <c r="F354" s="112">
        <v>21</v>
      </c>
      <c r="G354" s="122">
        <v>1</v>
      </c>
      <c r="H354" s="113">
        <v>9936015</v>
      </c>
      <c r="I354" s="113">
        <v>6332</v>
      </c>
      <c r="J354" s="131"/>
      <c r="K354" s="145"/>
      <c r="L354" s="145"/>
      <c r="M354" s="146"/>
      <c r="N354" s="153"/>
      <c r="O354" s="131"/>
      <c r="P354" s="131"/>
      <c r="Q354" s="86"/>
    </row>
    <row r="355" spans="2:17" ht="14.25">
      <c r="B355" s="70" t="s">
        <v>219</v>
      </c>
      <c r="C355" s="70" t="s">
        <v>220</v>
      </c>
      <c r="D355" s="109">
        <v>43559</v>
      </c>
      <c r="E355" s="111" t="s">
        <v>28</v>
      </c>
      <c r="F355" s="112">
        <v>32</v>
      </c>
      <c r="G355" s="122">
        <v>1</v>
      </c>
      <c r="H355" s="113">
        <v>9851305</v>
      </c>
      <c r="I355" s="113">
        <v>6045</v>
      </c>
      <c r="J355" s="131"/>
      <c r="K355" s="145"/>
      <c r="L355" s="145"/>
      <c r="M355" s="146"/>
      <c r="N355" s="153"/>
      <c r="O355" s="131"/>
      <c r="P355" s="131"/>
      <c r="Q355" s="86"/>
    </row>
    <row r="356" spans="2:17" ht="14.25">
      <c r="B356" s="111" t="s">
        <v>712</v>
      </c>
      <c r="C356" s="111" t="s">
        <v>712</v>
      </c>
      <c r="D356" s="109">
        <v>43160</v>
      </c>
      <c r="E356" s="111" t="s">
        <v>25</v>
      </c>
      <c r="F356" s="121">
        <v>36</v>
      </c>
      <c r="G356" s="122">
        <v>1</v>
      </c>
      <c r="H356" s="113">
        <v>9829298</v>
      </c>
      <c r="I356" s="113">
        <v>6759</v>
      </c>
      <c r="J356" s="131"/>
      <c r="K356" s="145"/>
      <c r="L356" s="145"/>
      <c r="M356" s="146"/>
      <c r="N356" s="153"/>
      <c r="O356" s="131"/>
      <c r="P356" s="131"/>
      <c r="Q356" s="86"/>
    </row>
    <row r="357" spans="2:17" ht="14.25">
      <c r="B357" s="63" t="s">
        <v>1420</v>
      </c>
      <c r="C357" s="63" t="s">
        <v>1421</v>
      </c>
      <c r="D357" s="51">
        <v>43755</v>
      </c>
      <c r="E357" s="52" t="s">
        <v>28</v>
      </c>
      <c r="F357" s="66">
        <v>20</v>
      </c>
      <c r="G357" s="122">
        <v>1</v>
      </c>
      <c r="H357" s="48">
        <v>9712660</v>
      </c>
      <c r="I357" s="48">
        <v>6347</v>
      </c>
      <c r="J357" s="86"/>
      <c r="K357" s="151"/>
      <c r="L357" s="151"/>
      <c r="M357" s="146"/>
      <c r="N357" s="152"/>
      <c r="O357" s="86"/>
      <c r="P357" s="86"/>
      <c r="Q357" s="86"/>
    </row>
    <row r="358" spans="2:17" ht="14.25">
      <c r="B358" s="111" t="s">
        <v>1172</v>
      </c>
      <c r="C358" s="111" t="s">
        <v>1172</v>
      </c>
      <c r="D358" s="109">
        <v>42705</v>
      </c>
      <c r="E358" s="111" t="s">
        <v>1173</v>
      </c>
      <c r="F358" s="121"/>
      <c r="G358" s="122">
        <v>1</v>
      </c>
      <c r="H358" s="123">
        <v>9563885</v>
      </c>
      <c r="I358" s="123">
        <v>8248</v>
      </c>
      <c r="J358" s="131"/>
      <c r="K358" s="145"/>
      <c r="L358" s="145"/>
      <c r="M358" s="146"/>
      <c r="N358" s="153"/>
      <c r="O358" s="131"/>
      <c r="P358" s="131"/>
      <c r="Q358" s="86"/>
    </row>
    <row r="359" spans="2:17" ht="14.25">
      <c r="B359" s="70" t="s">
        <v>585</v>
      </c>
      <c r="C359" s="70" t="s">
        <v>586</v>
      </c>
      <c r="D359" s="109">
        <v>43272</v>
      </c>
      <c r="E359" s="111" t="s">
        <v>20</v>
      </c>
      <c r="F359" s="112"/>
      <c r="G359" s="122">
        <v>1</v>
      </c>
      <c r="H359" s="113">
        <v>9527140</v>
      </c>
      <c r="I359" s="116">
        <v>6847</v>
      </c>
      <c r="J359" s="131"/>
      <c r="K359" s="145"/>
      <c r="L359" s="145"/>
      <c r="M359" s="146"/>
      <c r="N359" s="153"/>
      <c r="O359" s="131"/>
      <c r="P359" s="131"/>
      <c r="Q359" s="86"/>
    </row>
    <row r="360" spans="2:17" ht="14.25">
      <c r="B360" s="111" t="s">
        <v>424</v>
      </c>
      <c r="C360" s="111" t="s">
        <v>425</v>
      </c>
      <c r="D360" s="109">
        <v>43412</v>
      </c>
      <c r="E360" s="111" t="s">
        <v>17</v>
      </c>
      <c r="F360" s="112"/>
      <c r="G360" s="122">
        <v>1</v>
      </c>
      <c r="H360" s="113">
        <v>9512936</v>
      </c>
      <c r="I360" s="113">
        <v>6448</v>
      </c>
      <c r="J360" s="131"/>
      <c r="K360" s="145"/>
      <c r="L360" s="145"/>
      <c r="M360" s="146"/>
      <c r="N360" s="153"/>
      <c r="O360" s="131"/>
      <c r="P360" s="131"/>
      <c r="Q360" s="86"/>
    </row>
    <row r="361" spans="2:17" ht="14.25">
      <c r="B361" s="70" t="s">
        <v>738</v>
      </c>
      <c r="C361" s="70" t="s">
        <v>739</v>
      </c>
      <c r="D361" s="109">
        <v>43132</v>
      </c>
      <c r="E361" s="110" t="s">
        <v>31</v>
      </c>
      <c r="F361" s="112">
        <v>32</v>
      </c>
      <c r="G361" s="122">
        <v>1</v>
      </c>
      <c r="H361" s="113">
        <v>9444917</v>
      </c>
      <c r="I361" s="116">
        <v>7187</v>
      </c>
      <c r="J361" s="131"/>
      <c r="K361" s="145"/>
      <c r="L361" s="145"/>
      <c r="M361" s="146"/>
      <c r="N361" s="153"/>
      <c r="O361" s="131"/>
      <c r="P361" s="131"/>
      <c r="Q361" s="86"/>
    </row>
    <row r="362" spans="2:17" ht="14.25">
      <c r="B362" s="70" t="s">
        <v>708</v>
      </c>
      <c r="C362" s="70" t="s">
        <v>709</v>
      </c>
      <c r="D362" s="109">
        <v>43167</v>
      </c>
      <c r="E362" s="110" t="s">
        <v>17</v>
      </c>
      <c r="F362" s="112"/>
      <c r="G362" s="122">
        <v>1</v>
      </c>
      <c r="H362" s="113">
        <v>9363720</v>
      </c>
      <c r="I362" s="116">
        <v>6443</v>
      </c>
      <c r="J362" s="131"/>
      <c r="K362" s="145"/>
      <c r="L362" s="145"/>
      <c r="M362" s="146"/>
      <c r="N362" s="153"/>
      <c r="O362" s="131"/>
      <c r="P362" s="131"/>
      <c r="Q362" s="86"/>
    </row>
    <row r="363" spans="2:17" ht="14.25">
      <c r="B363" s="111" t="s">
        <v>742</v>
      </c>
      <c r="C363" s="111" t="s">
        <v>742</v>
      </c>
      <c r="D363" s="109">
        <v>43125</v>
      </c>
      <c r="E363" s="111" t="s">
        <v>28</v>
      </c>
      <c r="F363" s="112">
        <v>36</v>
      </c>
      <c r="G363" s="122">
        <v>1</v>
      </c>
      <c r="H363" s="113">
        <v>9350300</v>
      </c>
      <c r="I363" s="113">
        <v>6758</v>
      </c>
      <c r="J363" s="131"/>
      <c r="K363" s="145"/>
      <c r="L363" s="145"/>
      <c r="M363" s="146"/>
      <c r="N363" s="153"/>
      <c r="O363" s="131"/>
      <c r="P363" s="131"/>
      <c r="Q363" s="86"/>
    </row>
    <row r="364" spans="2:17" ht="14.25">
      <c r="B364" s="70" t="s">
        <v>26</v>
      </c>
      <c r="C364" s="70" t="s">
        <v>27</v>
      </c>
      <c r="D364" s="109">
        <v>43734</v>
      </c>
      <c r="E364" s="110" t="s">
        <v>28</v>
      </c>
      <c r="F364" s="112">
        <v>65</v>
      </c>
      <c r="G364" s="122" t="e">
        <f>ROUNDUP(DATEDIF(D364,$B$638,"d")/7,0)</f>
        <v>#NUM!</v>
      </c>
      <c r="H364" s="113">
        <v>9315280</v>
      </c>
      <c r="I364" s="116">
        <v>6705</v>
      </c>
      <c r="J364" s="131"/>
      <c r="K364" s="145"/>
      <c r="L364" s="145"/>
      <c r="M364" s="146"/>
      <c r="N364" s="153"/>
      <c r="O364" s="131"/>
      <c r="P364" s="131"/>
      <c r="Q364" s="86"/>
    </row>
    <row r="365" spans="2:17" ht="14.25">
      <c r="B365" s="162">
        <v>1945</v>
      </c>
      <c r="C365" s="162">
        <v>1945</v>
      </c>
      <c r="D365" s="109">
        <v>42845</v>
      </c>
      <c r="E365" s="110" t="s">
        <v>1034</v>
      </c>
      <c r="F365" s="112">
        <v>29</v>
      </c>
      <c r="G365" s="122">
        <v>1</v>
      </c>
      <c r="H365" s="123">
        <v>9126832</v>
      </c>
      <c r="I365" s="115">
        <v>7321</v>
      </c>
      <c r="J365" s="131"/>
      <c r="K365" s="145"/>
      <c r="L365" s="145"/>
      <c r="M365" s="146"/>
      <c r="N365" s="153"/>
      <c r="O365" s="131"/>
      <c r="P365" s="131"/>
      <c r="Q365" s="86"/>
    </row>
    <row r="366" spans="2:17" ht="14.25">
      <c r="B366" s="70" t="s">
        <v>32</v>
      </c>
      <c r="C366" s="70" t="s">
        <v>33</v>
      </c>
      <c r="D366" s="109">
        <v>43720</v>
      </c>
      <c r="E366" s="111" t="s">
        <v>17</v>
      </c>
      <c r="F366" s="112">
        <v>45</v>
      </c>
      <c r="G366" s="122" t="e">
        <f>ROUNDUP(DATEDIF(D366,$B$631,"d")/7,0)</f>
        <v>#VALUE!</v>
      </c>
      <c r="H366" s="113">
        <v>8910805</v>
      </c>
      <c r="I366" s="113">
        <v>6649</v>
      </c>
      <c r="J366" s="131"/>
      <c r="K366" s="145"/>
      <c r="L366" s="145"/>
      <c r="M366" s="146"/>
      <c r="N366" s="153"/>
      <c r="O366" s="131"/>
      <c r="P366" s="131"/>
      <c r="Q366" s="86"/>
    </row>
    <row r="367" spans="2:17" ht="14.25">
      <c r="B367" s="111" t="s">
        <v>695</v>
      </c>
      <c r="C367" s="111" t="s">
        <v>696</v>
      </c>
      <c r="D367" s="109">
        <v>43174</v>
      </c>
      <c r="E367" s="111" t="s">
        <v>14</v>
      </c>
      <c r="F367" s="112">
        <v>35</v>
      </c>
      <c r="G367" s="122">
        <v>1</v>
      </c>
      <c r="H367" s="113">
        <v>8878705</v>
      </c>
      <c r="I367" s="113">
        <v>5602</v>
      </c>
      <c r="J367" s="131"/>
      <c r="K367" s="145"/>
      <c r="L367" s="145"/>
      <c r="M367" s="146"/>
      <c r="N367" s="153"/>
      <c r="O367" s="131"/>
      <c r="P367" s="131"/>
      <c r="Q367" s="86"/>
    </row>
    <row r="368" spans="2:17" ht="14.25">
      <c r="B368" s="111" t="s">
        <v>697</v>
      </c>
      <c r="C368" s="111" t="s">
        <v>698</v>
      </c>
      <c r="D368" s="109">
        <v>43174</v>
      </c>
      <c r="E368" s="111" t="s">
        <v>48</v>
      </c>
      <c r="F368" s="112">
        <v>20</v>
      </c>
      <c r="G368" s="122">
        <v>1</v>
      </c>
      <c r="H368" s="136">
        <v>8779290</v>
      </c>
      <c r="I368" s="136">
        <v>5825</v>
      </c>
      <c r="J368" s="131"/>
      <c r="K368" s="145"/>
      <c r="L368" s="145"/>
      <c r="M368" s="146"/>
      <c r="N368" s="153"/>
      <c r="O368" s="131"/>
      <c r="P368" s="131"/>
      <c r="Q368" s="86"/>
    </row>
    <row r="369" spans="2:17" ht="14.25">
      <c r="B369" s="111" t="s">
        <v>854</v>
      </c>
      <c r="C369" s="111" t="s">
        <v>855</v>
      </c>
      <c r="D369" s="149">
        <v>43027</v>
      </c>
      <c r="E369" s="110" t="s">
        <v>48</v>
      </c>
      <c r="F369" s="122">
        <v>32</v>
      </c>
      <c r="G369" s="122">
        <v>1</v>
      </c>
      <c r="H369" s="123">
        <v>8710899</v>
      </c>
      <c r="I369" s="115">
        <v>6109</v>
      </c>
      <c r="J369" s="131"/>
      <c r="K369" s="145"/>
      <c r="L369" s="145"/>
      <c r="M369" s="146"/>
      <c r="N369" s="153"/>
      <c r="O369" s="131"/>
      <c r="P369" s="131"/>
      <c r="Q369" s="86"/>
    </row>
    <row r="370" spans="2:17" ht="14.25">
      <c r="B370" s="70" t="s">
        <v>242</v>
      </c>
      <c r="C370" s="70" t="s">
        <v>243</v>
      </c>
      <c r="D370" s="109">
        <v>43545</v>
      </c>
      <c r="E370" s="111" t="s">
        <v>14</v>
      </c>
      <c r="F370" s="112">
        <v>33</v>
      </c>
      <c r="G370" s="122">
        <v>1</v>
      </c>
      <c r="H370" s="113">
        <v>8692315</v>
      </c>
      <c r="I370" s="116">
        <v>5478</v>
      </c>
      <c r="J370" s="131"/>
      <c r="K370" s="145"/>
      <c r="L370" s="145"/>
      <c r="M370" s="146"/>
      <c r="N370" s="153"/>
      <c r="O370" s="131"/>
      <c r="P370" s="131"/>
      <c r="Q370" s="86"/>
    </row>
    <row r="371" spans="2:17" ht="14.25">
      <c r="B371" s="111" t="s">
        <v>672</v>
      </c>
      <c r="C371" s="111" t="s">
        <v>673</v>
      </c>
      <c r="D371" s="109">
        <v>43188</v>
      </c>
      <c r="E371" s="111" t="s">
        <v>25</v>
      </c>
      <c r="F371" s="112">
        <v>43</v>
      </c>
      <c r="G371" s="122">
        <v>1</v>
      </c>
      <c r="H371" s="113">
        <v>8679395</v>
      </c>
      <c r="I371" s="113">
        <v>6130</v>
      </c>
      <c r="J371" s="131"/>
      <c r="K371" s="145"/>
      <c r="L371" s="145"/>
      <c r="M371" s="146"/>
      <c r="N371" s="153"/>
      <c r="O371" s="131"/>
      <c r="P371" s="131"/>
      <c r="Q371" s="86"/>
    </row>
    <row r="372" spans="2:17" ht="14.25">
      <c r="B372" s="111" t="s">
        <v>1164</v>
      </c>
      <c r="C372" s="111" t="s">
        <v>1165</v>
      </c>
      <c r="D372" s="109">
        <v>42719</v>
      </c>
      <c r="E372" s="111" t="s">
        <v>31</v>
      </c>
      <c r="F372" s="121">
        <v>23</v>
      </c>
      <c r="G372" s="122">
        <v>1</v>
      </c>
      <c r="H372" s="123">
        <v>8613615</v>
      </c>
      <c r="I372" s="123">
        <v>6663</v>
      </c>
      <c r="J372" s="131"/>
      <c r="K372" s="145"/>
      <c r="L372" s="145"/>
      <c r="M372" s="146"/>
      <c r="N372" s="153"/>
      <c r="O372" s="131"/>
      <c r="P372" s="131"/>
      <c r="Q372" s="86"/>
    </row>
    <row r="373" spans="2:17" ht="14.25">
      <c r="B373" s="111" t="s">
        <v>528</v>
      </c>
      <c r="C373" s="111" t="s">
        <v>529</v>
      </c>
      <c r="D373" s="109">
        <v>43328</v>
      </c>
      <c r="E373" s="111" t="s">
        <v>31</v>
      </c>
      <c r="F373" s="112"/>
      <c r="G373" s="122">
        <v>1</v>
      </c>
      <c r="H373" s="113">
        <v>8582648</v>
      </c>
      <c r="I373" s="113">
        <v>6251</v>
      </c>
      <c r="J373" s="131"/>
      <c r="K373" s="145"/>
      <c r="L373" s="145"/>
      <c r="M373" s="146"/>
      <c r="N373" s="153"/>
      <c r="O373" s="131"/>
      <c r="P373" s="131"/>
      <c r="Q373" s="86"/>
    </row>
    <row r="374" spans="2:17" ht="14.25">
      <c r="B374" s="137" t="s">
        <v>815</v>
      </c>
      <c r="C374" s="70" t="s">
        <v>816</v>
      </c>
      <c r="D374" s="109">
        <v>43062</v>
      </c>
      <c r="E374" s="110" t="s">
        <v>31</v>
      </c>
      <c r="F374" s="112"/>
      <c r="G374" s="122">
        <v>1</v>
      </c>
      <c r="H374" s="123">
        <v>8539005</v>
      </c>
      <c r="I374" s="115">
        <v>5783</v>
      </c>
      <c r="J374" s="131"/>
      <c r="K374" s="145"/>
      <c r="L374" s="145"/>
      <c r="M374" s="146"/>
      <c r="N374" s="153"/>
      <c r="O374" s="131"/>
      <c r="P374" s="131"/>
      <c r="Q374" s="86"/>
    </row>
    <row r="375" spans="2:17" ht="14.25">
      <c r="B375" s="70" t="s">
        <v>537</v>
      </c>
      <c r="C375" s="70" t="s">
        <v>538</v>
      </c>
      <c r="D375" s="109">
        <v>43321</v>
      </c>
      <c r="E375" s="111" t="s">
        <v>28</v>
      </c>
      <c r="F375" s="112">
        <v>41</v>
      </c>
      <c r="G375" s="122">
        <v>1</v>
      </c>
      <c r="H375" s="113">
        <v>8519533</v>
      </c>
      <c r="I375" s="116">
        <v>6196</v>
      </c>
      <c r="J375" s="131"/>
      <c r="K375" s="145"/>
      <c r="L375" s="145"/>
      <c r="M375" s="146"/>
      <c r="N375" s="153"/>
      <c r="O375" s="131"/>
      <c r="P375" s="131"/>
      <c r="Q375" s="86"/>
    </row>
    <row r="376" spans="2:17" ht="14.25">
      <c r="B376" s="70" t="s">
        <v>46</v>
      </c>
      <c r="C376" s="70" t="s">
        <v>47</v>
      </c>
      <c r="D376" s="109">
        <v>43699</v>
      </c>
      <c r="E376" s="110" t="s">
        <v>48</v>
      </c>
      <c r="F376" s="112">
        <v>19</v>
      </c>
      <c r="G376" s="122">
        <v>1</v>
      </c>
      <c r="H376" s="113">
        <v>8426580</v>
      </c>
      <c r="I376" s="116">
        <v>5399</v>
      </c>
      <c r="J376" s="131"/>
      <c r="K376" s="145"/>
      <c r="L376" s="145"/>
      <c r="M376" s="146"/>
      <c r="N376" s="153"/>
      <c r="O376" s="131"/>
      <c r="P376" s="131"/>
      <c r="Q376" s="86"/>
    </row>
    <row r="377" spans="2:17" ht="14.25">
      <c r="B377" s="70" t="s">
        <v>728</v>
      </c>
      <c r="C377" s="70" t="s">
        <v>729</v>
      </c>
      <c r="D377" s="109">
        <v>43146</v>
      </c>
      <c r="E377" s="110" t="s">
        <v>65</v>
      </c>
      <c r="F377" s="112"/>
      <c r="G377" s="122">
        <v>1</v>
      </c>
      <c r="H377" s="113">
        <v>8391705</v>
      </c>
      <c r="I377" s="116">
        <v>6405</v>
      </c>
      <c r="J377" s="131"/>
      <c r="K377" s="145"/>
      <c r="L377" s="145"/>
      <c r="M377" s="146"/>
      <c r="N377" s="153"/>
      <c r="O377" s="131"/>
      <c r="P377" s="131"/>
      <c r="Q377" s="86"/>
    </row>
    <row r="378" spans="2:17" ht="14.25">
      <c r="B378" s="111" t="s">
        <v>390</v>
      </c>
      <c r="C378" s="111" t="s">
        <v>391</v>
      </c>
      <c r="D378" s="109">
        <v>43440</v>
      </c>
      <c r="E378" s="111" t="s">
        <v>48</v>
      </c>
      <c r="F378" s="112">
        <v>21</v>
      </c>
      <c r="G378" s="122">
        <v>1</v>
      </c>
      <c r="H378" s="113">
        <v>8383700</v>
      </c>
      <c r="I378" s="113">
        <v>5581</v>
      </c>
      <c r="J378" s="131"/>
      <c r="K378" s="145"/>
      <c r="L378" s="145"/>
      <c r="M378" s="146"/>
      <c r="N378" s="153"/>
      <c r="O378" s="131"/>
      <c r="P378" s="131"/>
      <c r="Q378" s="86"/>
    </row>
    <row r="379" spans="2:17" ht="14.25">
      <c r="B379" s="111" t="s">
        <v>1070</v>
      </c>
      <c r="C379" s="111" t="s">
        <v>1071</v>
      </c>
      <c r="D379" s="109">
        <v>42810</v>
      </c>
      <c r="E379" s="111" t="s">
        <v>17</v>
      </c>
      <c r="F379" s="121">
        <v>25</v>
      </c>
      <c r="G379" s="122">
        <v>1</v>
      </c>
      <c r="H379" s="123">
        <v>8331444</v>
      </c>
      <c r="I379" s="124">
        <v>5728</v>
      </c>
      <c r="J379" s="131"/>
      <c r="K379" s="145"/>
      <c r="L379" s="145"/>
      <c r="M379" s="146"/>
      <c r="N379" s="153"/>
      <c r="O379" s="131"/>
      <c r="P379" s="131"/>
      <c r="Q379" s="86"/>
    </row>
    <row r="380" spans="2:17" ht="14.25">
      <c r="B380" s="111" t="s">
        <v>78</v>
      </c>
      <c r="C380" s="111" t="s">
        <v>79</v>
      </c>
      <c r="D380" s="109">
        <v>43678</v>
      </c>
      <c r="E380" s="111" t="s">
        <v>28</v>
      </c>
      <c r="F380" s="112">
        <v>29</v>
      </c>
      <c r="G380" s="122">
        <v>1</v>
      </c>
      <c r="H380" s="113">
        <v>8235707</v>
      </c>
      <c r="I380" s="113">
        <v>5505</v>
      </c>
      <c r="J380" s="131"/>
      <c r="K380" s="145"/>
      <c r="L380" s="145"/>
      <c r="M380" s="146"/>
      <c r="N380" s="153"/>
      <c r="O380" s="131"/>
      <c r="P380" s="131"/>
      <c r="Q380" s="86"/>
    </row>
    <row r="381" spans="2:17" ht="14.25">
      <c r="B381" s="70" t="s">
        <v>658</v>
      </c>
      <c r="C381" s="70" t="s">
        <v>659</v>
      </c>
      <c r="D381" s="149">
        <v>43209</v>
      </c>
      <c r="E381" s="110" t="s">
        <v>48</v>
      </c>
      <c r="F381" s="112">
        <v>13</v>
      </c>
      <c r="G381" s="122">
        <v>1</v>
      </c>
      <c r="H381" s="113">
        <v>8070850</v>
      </c>
      <c r="I381" s="113">
        <v>5315</v>
      </c>
      <c r="J381" s="131"/>
      <c r="K381" s="145"/>
      <c r="L381" s="145"/>
      <c r="M381" s="146"/>
      <c r="N381" s="153"/>
      <c r="O381" s="131"/>
      <c r="P381" s="131"/>
      <c r="Q381" s="86"/>
    </row>
    <row r="382" spans="2:17" ht="14.25">
      <c r="B382" s="63" t="s">
        <v>1463</v>
      </c>
      <c r="C382" s="63" t="s">
        <v>1464</v>
      </c>
      <c r="D382" s="127">
        <v>43776</v>
      </c>
      <c r="E382" s="63" t="s">
        <v>102</v>
      </c>
      <c r="F382" s="128"/>
      <c r="G382" s="129">
        <v>1</v>
      </c>
      <c r="H382" s="119">
        <v>8059690</v>
      </c>
      <c r="I382" s="119">
        <v>5496</v>
      </c>
      <c r="J382" s="86"/>
      <c r="K382" s="151"/>
      <c r="L382" s="151"/>
      <c r="M382" s="146"/>
      <c r="N382" s="152"/>
      <c r="O382" s="86"/>
      <c r="P382" s="86"/>
      <c r="Q382" s="86"/>
    </row>
    <row r="383" spans="2:17" ht="14.25">
      <c r="B383" s="111" t="s">
        <v>480</v>
      </c>
      <c r="C383" s="111" t="s">
        <v>481</v>
      </c>
      <c r="D383" s="109">
        <v>43370</v>
      </c>
      <c r="E383" s="111" t="s">
        <v>25</v>
      </c>
      <c r="F383" s="112">
        <v>39</v>
      </c>
      <c r="G383" s="122">
        <v>1</v>
      </c>
      <c r="H383" s="113">
        <v>8051738</v>
      </c>
      <c r="I383" s="113">
        <v>5419</v>
      </c>
      <c r="J383" s="131"/>
      <c r="K383" s="145"/>
      <c r="L383" s="145"/>
      <c r="M383" s="146"/>
      <c r="N383" s="153"/>
      <c r="O383" s="131"/>
      <c r="P383" s="131"/>
      <c r="Q383" s="86"/>
    </row>
    <row r="384" spans="2:17" ht="14.25">
      <c r="B384" s="108" t="s">
        <v>1093</v>
      </c>
      <c r="C384" s="108" t="s">
        <v>1094</v>
      </c>
      <c r="D384" s="109">
        <v>42789</v>
      </c>
      <c r="E384" s="110" t="s">
        <v>14</v>
      </c>
      <c r="F384" s="112">
        <v>26</v>
      </c>
      <c r="G384" s="122">
        <v>1</v>
      </c>
      <c r="H384" s="123">
        <v>8048974</v>
      </c>
      <c r="I384" s="115">
        <v>5393</v>
      </c>
      <c r="J384" s="131"/>
      <c r="K384" s="145"/>
      <c r="L384" s="145"/>
      <c r="M384" s="146"/>
      <c r="N384" s="153"/>
      <c r="O384" s="131"/>
      <c r="P384" s="131"/>
      <c r="Q384" s="86"/>
    </row>
    <row r="385" spans="2:17" ht="14.25">
      <c r="B385" s="70" t="s">
        <v>842</v>
      </c>
      <c r="C385" s="70" t="s">
        <v>843</v>
      </c>
      <c r="D385" s="109">
        <v>43034</v>
      </c>
      <c r="E385" s="110" t="s">
        <v>119</v>
      </c>
      <c r="F385" s="112"/>
      <c r="G385" s="122">
        <v>1</v>
      </c>
      <c r="H385" s="123">
        <v>7955300</v>
      </c>
      <c r="I385" s="115">
        <v>8125</v>
      </c>
      <c r="J385" s="131"/>
      <c r="K385" s="145"/>
      <c r="L385" s="145"/>
      <c r="M385" s="146"/>
      <c r="N385" s="153"/>
      <c r="O385" s="131"/>
      <c r="P385" s="131"/>
      <c r="Q385" s="86"/>
    </row>
    <row r="386" spans="2:17" ht="14.25">
      <c r="B386" s="70" t="s">
        <v>872</v>
      </c>
      <c r="C386" s="70" t="s">
        <v>873</v>
      </c>
      <c r="D386" s="109">
        <v>43006</v>
      </c>
      <c r="E386" s="110" t="s">
        <v>20</v>
      </c>
      <c r="F386" s="112"/>
      <c r="G386" s="122">
        <v>1</v>
      </c>
      <c r="H386" s="123">
        <v>7839563</v>
      </c>
      <c r="I386" s="115">
        <v>5710</v>
      </c>
      <c r="J386" s="131"/>
      <c r="K386" s="145"/>
      <c r="L386" s="145"/>
      <c r="M386" s="146"/>
      <c r="N386" s="153"/>
      <c r="O386" s="131"/>
      <c r="P386" s="131"/>
      <c r="Q386" s="86"/>
    </row>
    <row r="387" spans="2:17" ht="14.25">
      <c r="B387" s="111" t="s">
        <v>410</v>
      </c>
      <c r="C387" s="111" t="s">
        <v>410</v>
      </c>
      <c r="D387" s="109">
        <v>43419</v>
      </c>
      <c r="E387" s="111" t="s">
        <v>65</v>
      </c>
      <c r="F387" s="112"/>
      <c r="G387" s="122">
        <v>1</v>
      </c>
      <c r="H387" s="113">
        <v>7655131</v>
      </c>
      <c r="I387" s="113">
        <v>5395</v>
      </c>
      <c r="J387" s="131"/>
      <c r="K387" s="145"/>
      <c r="L387" s="145"/>
      <c r="M387" s="146"/>
      <c r="N387" s="153"/>
      <c r="O387" s="131"/>
      <c r="P387" s="131"/>
      <c r="Q387" s="86"/>
    </row>
    <row r="388" spans="2:17" ht="14.25">
      <c r="B388" s="111" t="s">
        <v>155</v>
      </c>
      <c r="C388" s="111" t="s">
        <v>156</v>
      </c>
      <c r="D388" s="109">
        <v>43615</v>
      </c>
      <c r="E388" s="111" t="s">
        <v>20</v>
      </c>
      <c r="F388" s="112">
        <v>30</v>
      </c>
      <c r="G388" s="122">
        <v>1</v>
      </c>
      <c r="H388" s="113">
        <v>7482525</v>
      </c>
      <c r="I388" s="113">
        <v>4983</v>
      </c>
      <c r="J388" s="131"/>
      <c r="K388" s="145"/>
      <c r="L388" s="145"/>
      <c r="M388" s="146"/>
      <c r="N388" s="153"/>
      <c r="O388" s="131"/>
      <c r="P388" s="131"/>
      <c r="Q388" s="86"/>
    </row>
    <row r="389" spans="2:17" ht="14.25">
      <c r="B389" s="70" t="s">
        <v>775</v>
      </c>
      <c r="C389" s="70" t="s">
        <v>776</v>
      </c>
      <c r="D389" s="109">
        <v>43097</v>
      </c>
      <c r="E389" s="110" t="s">
        <v>17</v>
      </c>
      <c r="F389" s="112">
        <v>22</v>
      </c>
      <c r="G389" s="122">
        <v>1</v>
      </c>
      <c r="H389" s="123">
        <v>7339860</v>
      </c>
      <c r="I389" s="115">
        <v>5153</v>
      </c>
      <c r="J389" s="131"/>
      <c r="K389" s="145"/>
      <c r="L389" s="145"/>
      <c r="M389" s="146"/>
      <c r="N389" s="153"/>
      <c r="O389" s="131"/>
      <c r="P389" s="131"/>
      <c r="Q389" s="86"/>
    </row>
    <row r="390" spans="2:17" ht="14.25">
      <c r="B390" s="70" t="s">
        <v>999</v>
      </c>
      <c r="C390" s="70" t="s">
        <v>1000</v>
      </c>
      <c r="D390" s="109">
        <v>42887</v>
      </c>
      <c r="E390" s="110" t="s">
        <v>31</v>
      </c>
      <c r="F390" s="112"/>
      <c r="G390" s="122">
        <v>1</v>
      </c>
      <c r="H390" s="123">
        <v>7320430</v>
      </c>
      <c r="I390" s="115">
        <v>5008</v>
      </c>
      <c r="J390" s="131"/>
      <c r="K390" s="145"/>
      <c r="L390" s="145"/>
      <c r="M390" s="146"/>
      <c r="N390" s="153"/>
      <c r="O390" s="131"/>
      <c r="P390" s="131"/>
      <c r="Q390" s="86"/>
    </row>
    <row r="391" spans="2:17" ht="14.25">
      <c r="B391" s="141" t="s">
        <v>1418</v>
      </c>
      <c r="C391" s="141" t="s">
        <v>1417</v>
      </c>
      <c r="D391" s="127">
        <v>43748</v>
      </c>
      <c r="E391" s="63" t="s">
        <v>28</v>
      </c>
      <c r="F391" s="128">
        <v>27</v>
      </c>
      <c r="G391" s="129">
        <v>1</v>
      </c>
      <c r="H391" s="119">
        <v>6953620</v>
      </c>
      <c r="I391" s="119">
        <v>4490</v>
      </c>
      <c r="J391" s="86"/>
      <c r="K391" s="151"/>
      <c r="L391" s="151"/>
      <c r="M391" s="146"/>
      <c r="N391" s="152"/>
      <c r="O391" s="86"/>
      <c r="P391" s="86"/>
      <c r="Q391" s="86"/>
    </row>
    <row r="392" spans="2:17" ht="14.25">
      <c r="B392" s="141" t="s">
        <v>1502</v>
      </c>
      <c r="C392" s="141" t="s">
        <v>1498</v>
      </c>
      <c r="D392" s="127">
        <v>43804</v>
      </c>
      <c r="E392" s="63" t="s">
        <v>17</v>
      </c>
      <c r="F392" s="128">
        <v>46</v>
      </c>
      <c r="G392" s="129">
        <v>1</v>
      </c>
      <c r="H392" s="119">
        <v>6831830</v>
      </c>
      <c r="I392" s="142">
        <v>5135</v>
      </c>
      <c r="J392" s="86"/>
      <c r="K392" s="151"/>
      <c r="L392" s="151"/>
      <c r="M392" s="146"/>
      <c r="N392" s="152"/>
      <c r="O392" s="86"/>
      <c r="P392" s="86"/>
      <c r="Q392" s="86"/>
    </row>
    <row r="393" spans="2:17" ht="14.25">
      <c r="B393" s="70" t="s">
        <v>304</v>
      </c>
      <c r="C393" s="70" t="s">
        <v>305</v>
      </c>
      <c r="D393" s="109">
        <v>43503</v>
      </c>
      <c r="E393" s="110" t="s">
        <v>28</v>
      </c>
      <c r="F393" s="112">
        <v>30</v>
      </c>
      <c r="G393" s="122">
        <v>1</v>
      </c>
      <c r="H393" s="113">
        <v>6815575</v>
      </c>
      <c r="I393" s="116">
        <v>4451</v>
      </c>
      <c r="J393" s="131"/>
      <c r="K393" s="145"/>
      <c r="L393" s="145"/>
      <c r="M393" s="146"/>
      <c r="N393" s="153"/>
      <c r="O393" s="131"/>
      <c r="P393" s="131"/>
      <c r="Q393" s="86"/>
    </row>
    <row r="394" spans="2:17" ht="14.25">
      <c r="B394" s="108" t="s">
        <v>1143</v>
      </c>
      <c r="C394" s="108" t="s">
        <v>1144</v>
      </c>
      <c r="D394" s="109">
        <v>42740</v>
      </c>
      <c r="E394" s="110" t="s">
        <v>48</v>
      </c>
      <c r="F394" s="112">
        <v>32</v>
      </c>
      <c r="G394" s="122">
        <v>1</v>
      </c>
      <c r="H394" s="114">
        <v>6703429</v>
      </c>
      <c r="I394" s="115">
        <v>4770</v>
      </c>
      <c r="J394" s="131"/>
      <c r="K394" s="145"/>
      <c r="L394" s="145"/>
      <c r="M394" s="146"/>
      <c r="N394" s="153"/>
      <c r="O394" s="131"/>
      <c r="P394" s="131"/>
      <c r="Q394" s="86"/>
    </row>
    <row r="395" spans="2:17" ht="14.25">
      <c r="B395" s="70" t="s">
        <v>188</v>
      </c>
      <c r="C395" s="70" t="s">
        <v>189</v>
      </c>
      <c r="D395" s="109">
        <v>43587</v>
      </c>
      <c r="E395" s="111" t="s">
        <v>48</v>
      </c>
      <c r="F395" s="112">
        <v>37</v>
      </c>
      <c r="G395" s="122">
        <v>1</v>
      </c>
      <c r="H395" s="113">
        <v>6620010</v>
      </c>
      <c r="I395" s="113">
        <v>4603</v>
      </c>
      <c r="J395" s="131"/>
      <c r="K395" s="145"/>
      <c r="L395" s="145"/>
      <c r="M395" s="146"/>
      <c r="N395" s="153"/>
      <c r="O395" s="131"/>
      <c r="P395" s="131"/>
      <c r="Q395" s="86"/>
    </row>
    <row r="396" spans="2:17" ht="14.25">
      <c r="B396" s="63" t="s">
        <v>1461</v>
      </c>
      <c r="C396" s="63" t="s">
        <v>1462</v>
      </c>
      <c r="D396" s="127">
        <v>43776</v>
      </c>
      <c r="E396" s="63" t="s">
        <v>28</v>
      </c>
      <c r="F396" s="128">
        <v>41</v>
      </c>
      <c r="G396" s="129">
        <v>1</v>
      </c>
      <c r="H396" s="119">
        <v>6619460</v>
      </c>
      <c r="I396" s="119">
        <v>4477</v>
      </c>
      <c r="J396" s="86"/>
      <c r="K396" s="151"/>
      <c r="L396" s="151"/>
      <c r="M396" s="146"/>
      <c r="N396" s="152"/>
      <c r="O396" s="86"/>
      <c r="P396" s="86"/>
      <c r="Q396" s="86"/>
    </row>
    <row r="397" spans="2:17" ht="14.25">
      <c r="B397" s="70" t="s">
        <v>948</v>
      </c>
      <c r="C397" s="70" t="s">
        <v>949</v>
      </c>
      <c r="D397" s="109">
        <v>42943</v>
      </c>
      <c r="E397" s="110" t="s">
        <v>28</v>
      </c>
      <c r="F397" s="112">
        <v>48</v>
      </c>
      <c r="G397" s="122">
        <v>1</v>
      </c>
      <c r="H397" s="123">
        <v>6605194</v>
      </c>
      <c r="I397" s="115">
        <v>5251</v>
      </c>
      <c r="J397" s="131"/>
      <c r="K397" s="145"/>
      <c r="L397" s="145"/>
      <c r="M397" s="146"/>
      <c r="N397" s="153"/>
      <c r="O397" s="131"/>
      <c r="P397" s="131"/>
      <c r="Q397" s="86"/>
    </row>
    <row r="398" spans="2:17" ht="14.25">
      <c r="B398" s="111" t="s">
        <v>551</v>
      </c>
      <c r="C398" s="131" t="s">
        <v>552</v>
      </c>
      <c r="D398" s="109">
        <v>43314</v>
      </c>
      <c r="E398" s="111" t="s">
        <v>48</v>
      </c>
      <c r="F398" s="112">
        <v>18</v>
      </c>
      <c r="G398" s="122">
        <v>1</v>
      </c>
      <c r="H398" s="113">
        <v>6593505</v>
      </c>
      <c r="I398" s="113">
        <v>4379</v>
      </c>
      <c r="J398" s="131"/>
      <c r="K398" s="145"/>
      <c r="L398" s="145"/>
      <c r="M398" s="146"/>
      <c r="N398" s="153"/>
      <c r="O398" s="131"/>
      <c r="P398" s="131"/>
      <c r="Q398" s="86"/>
    </row>
    <row r="399" spans="2:17" ht="14.25">
      <c r="B399" s="70" t="s">
        <v>890</v>
      </c>
      <c r="C399" s="70" t="s">
        <v>891</v>
      </c>
      <c r="D399" s="109">
        <v>42999</v>
      </c>
      <c r="E399" s="110" t="s">
        <v>31</v>
      </c>
      <c r="F399" s="112"/>
      <c r="G399" s="122">
        <v>1</v>
      </c>
      <c r="H399" s="123">
        <v>6558680</v>
      </c>
      <c r="I399" s="115">
        <v>4562</v>
      </c>
      <c r="J399" s="131"/>
      <c r="K399" s="145"/>
      <c r="L399" s="145"/>
      <c r="M399" s="146"/>
      <c r="N399" s="153"/>
      <c r="O399" s="131"/>
      <c r="P399" s="131"/>
      <c r="Q399" s="86"/>
    </row>
    <row r="400" spans="2:17" ht="14.25">
      <c r="B400" s="70" t="s">
        <v>645</v>
      </c>
      <c r="C400" s="70" t="s">
        <v>646</v>
      </c>
      <c r="D400" s="109">
        <v>43216</v>
      </c>
      <c r="E400" s="110" t="s">
        <v>48</v>
      </c>
      <c r="F400" s="112">
        <v>45</v>
      </c>
      <c r="G400" s="122">
        <v>1</v>
      </c>
      <c r="H400" s="113">
        <v>6501810</v>
      </c>
      <c r="I400" s="116">
        <v>4475</v>
      </c>
      <c r="J400" s="131"/>
      <c r="K400" s="145"/>
      <c r="L400" s="145"/>
      <c r="M400" s="146"/>
      <c r="N400" s="153"/>
      <c r="O400" s="131"/>
      <c r="P400" s="131"/>
      <c r="Q400" s="86"/>
    </row>
    <row r="401" spans="2:17" ht="14.25">
      <c r="B401" s="111" t="s">
        <v>1104</v>
      </c>
      <c r="C401" s="111" t="s">
        <v>1105</v>
      </c>
      <c r="D401" s="109">
        <v>42782</v>
      </c>
      <c r="E401" s="111" t="s">
        <v>31</v>
      </c>
      <c r="F401" s="121"/>
      <c r="G401" s="122">
        <v>1</v>
      </c>
      <c r="H401" s="123">
        <v>6489468</v>
      </c>
      <c r="I401" s="124">
        <v>4834</v>
      </c>
      <c r="J401" s="131"/>
      <c r="K401" s="145"/>
      <c r="L401" s="145"/>
      <c r="M401" s="146"/>
      <c r="N401" s="153"/>
      <c r="O401" s="131"/>
      <c r="P401" s="131"/>
      <c r="Q401" s="86"/>
    </row>
    <row r="402" spans="2:17" ht="14.25">
      <c r="B402" s="137" t="s">
        <v>446</v>
      </c>
      <c r="C402" s="70" t="s">
        <v>447</v>
      </c>
      <c r="D402" s="109">
        <v>43398</v>
      </c>
      <c r="E402" s="110" t="s">
        <v>31</v>
      </c>
      <c r="F402" s="112"/>
      <c r="G402" s="122">
        <v>1</v>
      </c>
      <c r="H402" s="113">
        <v>6430474</v>
      </c>
      <c r="I402" s="116">
        <v>7837</v>
      </c>
      <c r="J402" s="131"/>
      <c r="K402" s="145"/>
      <c r="L402" s="145"/>
      <c r="M402" s="146"/>
      <c r="N402" s="153"/>
      <c r="O402" s="131"/>
      <c r="P402" s="131"/>
      <c r="Q402" s="86"/>
    </row>
    <row r="403" spans="2:17" ht="14.25">
      <c r="B403" s="111" t="s">
        <v>374</v>
      </c>
      <c r="C403" s="111" t="s">
        <v>375</v>
      </c>
      <c r="D403" s="109">
        <v>43454</v>
      </c>
      <c r="E403" s="111" t="s">
        <v>28</v>
      </c>
      <c r="F403" s="112">
        <v>16</v>
      </c>
      <c r="G403" s="122">
        <v>1</v>
      </c>
      <c r="H403" s="113">
        <v>6414180</v>
      </c>
      <c r="I403" s="113">
        <v>4270</v>
      </c>
      <c r="J403" s="131"/>
      <c r="K403" s="145"/>
      <c r="L403" s="145"/>
      <c r="M403" s="146"/>
      <c r="N403" s="153"/>
      <c r="O403" s="131"/>
      <c r="P403" s="131"/>
      <c r="Q403" s="86"/>
    </row>
    <row r="404" spans="2:17" ht="14.25">
      <c r="B404" s="108" t="s">
        <v>1135</v>
      </c>
      <c r="C404" s="108" t="s">
        <v>1136</v>
      </c>
      <c r="D404" s="109">
        <v>42747</v>
      </c>
      <c r="E404" s="110" t="s">
        <v>28</v>
      </c>
      <c r="F404" s="112">
        <v>50</v>
      </c>
      <c r="G404" s="122">
        <v>1</v>
      </c>
      <c r="H404" s="114">
        <v>6402168</v>
      </c>
      <c r="I404" s="115">
        <v>4967</v>
      </c>
      <c r="J404" s="131"/>
      <c r="K404" s="145"/>
      <c r="L404" s="145"/>
      <c r="M404" s="146"/>
      <c r="N404" s="153"/>
      <c r="O404" s="131"/>
      <c r="P404" s="131"/>
      <c r="Q404" s="86"/>
    </row>
    <row r="405" spans="2:17" ht="14.25">
      <c r="B405" s="111" t="s">
        <v>510</v>
      </c>
      <c r="C405" s="111" t="s">
        <v>510</v>
      </c>
      <c r="D405" s="109">
        <v>43342</v>
      </c>
      <c r="E405" s="111" t="s">
        <v>31</v>
      </c>
      <c r="F405" s="112"/>
      <c r="G405" s="122">
        <v>1</v>
      </c>
      <c r="H405" s="113">
        <v>6379025</v>
      </c>
      <c r="I405" s="113">
        <v>4557</v>
      </c>
      <c r="J405" s="131"/>
      <c r="K405" s="145"/>
      <c r="L405" s="145"/>
      <c r="M405" s="146"/>
      <c r="N405" s="153"/>
      <c r="O405" s="131"/>
      <c r="P405" s="131"/>
      <c r="Q405" s="86"/>
    </row>
    <row r="406" spans="2:17" ht="14.25">
      <c r="B406" s="63" t="s">
        <v>1483</v>
      </c>
      <c r="C406" s="63" t="s">
        <v>1483</v>
      </c>
      <c r="D406" s="127">
        <v>43790</v>
      </c>
      <c r="E406" s="63" t="s">
        <v>65</v>
      </c>
      <c r="F406" s="128"/>
      <c r="G406" s="129">
        <v>1</v>
      </c>
      <c r="H406" s="119">
        <v>6337816</v>
      </c>
      <c r="I406" s="119">
        <v>5032</v>
      </c>
      <c r="J406" s="86"/>
      <c r="K406" s="151"/>
      <c r="L406" s="151"/>
      <c r="M406" s="146"/>
      <c r="N406" s="152"/>
      <c r="O406" s="86"/>
      <c r="P406" s="86"/>
      <c r="Q406" s="86"/>
    </row>
    <row r="407" spans="2:17" ht="14.25">
      <c r="B407" s="111" t="s">
        <v>652</v>
      </c>
      <c r="C407" s="111" t="s">
        <v>653</v>
      </c>
      <c r="D407" s="109">
        <v>43209</v>
      </c>
      <c r="E407" s="111" t="s">
        <v>28</v>
      </c>
      <c r="F407" s="112">
        <v>60</v>
      </c>
      <c r="G407" s="122">
        <v>1</v>
      </c>
      <c r="H407" s="113">
        <v>6308355</v>
      </c>
      <c r="I407" s="116">
        <v>4677</v>
      </c>
      <c r="J407" s="131"/>
      <c r="K407" s="145"/>
      <c r="L407" s="145"/>
      <c r="M407" s="146"/>
      <c r="N407" s="153"/>
      <c r="O407" s="131"/>
      <c r="P407" s="131"/>
      <c r="Q407" s="86"/>
    </row>
    <row r="408" spans="2:17" ht="14.25">
      <c r="B408" s="70" t="s">
        <v>38</v>
      </c>
      <c r="C408" s="70" t="s">
        <v>38</v>
      </c>
      <c r="D408" s="109">
        <v>43741</v>
      </c>
      <c r="E408" s="110" t="s">
        <v>39</v>
      </c>
      <c r="F408" s="112">
        <v>49</v>
      </c>
      <c r="G408" s="122">
        <v>1</v>
      </c>
      <c r="H408" s="113">
        <v>6199606</v>
      </c>
      <c r="I408" s="116">
        <v>4211</v>
      </c>
      <c r="J408" s="86"/>
      <c r="K408" s="151"/>
      <c r="L408" s="151"/>
      <c r="M408" s="146"/>
      <c r="N408" s="152"/>
      <c r="O408" s="86"/>
      <c r="P408" s="131"/>
      <c r="Q408" s="86"/>
    </row>
    <row r="409" spans="2:17" ht="14.25">
      <c r="B409" s="111" t="s">
        <v>600</v>
      </c>
      <c r="C409" s="111" t="s">
        <v>601</v>
      </c>
      <c r="D409" s="109">
        <v>43258</v>
      </c>
      <c r="E409" s="111" t="s">
        <v>102</v>
      </c>
      <c r="F409" s="112">
        <v>25</v>
      </c>
      <c r="G409" s="122">
        <v>1</v>
      </c>
      <c r="H409" s="113">
        <v>6181140</v>
      </c>
      <c r="I409" s="113">
        <v>4233</v>
      </c>
      <c r="J409" s="131"/>
      <c r="K409" s="145"/>
      <c r="L409" s="145"/>
      <c r="M409" s="146"/>
      <c r="N409" s="153"/>
      <c r="O409" s="131"/>
      <c r="P409" s="131"/>
      <c r="Q409" s="86"/>
    </row>
    <row r="410" spans="2:17" ht="14.25">
      <c r="B410" s="63" t="s">
        <v>1559</v>
      </c>
      <c r="C410" s="63" t="s">
        <v>1557</v>
      </c>
      <c r="D410" s="127">
        <v>43853</v>
      </c>
      <c r="E410" s="63" t="s">
        <v>14</v>
      </c>
      <c r="F410" s="128"/>
      <c r="G410" s="129"/>
      <c r="H410" s="161">
        <v>6116195</v>
      </c>
      <c r="I410" s="161">
        <v>3614</v>
      </c>
      <c r="J410" s="86"/>
      <c r="K410" s="151"/>
      <c r="L410" s="151"/>
      <c r="M410" s="146"/>
      <c r="N410" s="152"/>
      <c r="O410" s="86"/>
      <c r="P410" s="86"/>
      <c r="Q410" s="86"/>
    </row>
    <row r="411" spans="2:17" ht="14.25">
      <c r="B411" s="70" t="s">
        <v>846</v>
      </c>
      <c r="C411" s="70" t="s">
        <v>846</v>
      </c>
      <c r="D411" s="109">
        <v>43034</v>
      </c>
      <c r="E411" s="110" t="s">
        <v>165</v>
      </c>
      <c r="F411" s="112">
        <v>34</v>
      </c>
      <c r="G411" s="122">
        <v>1</v>
      </c>
      <c r="H411" s="123">
        <v>6111110</v>
      </c>
      <c r="I411" s="115">
        <v>7359</v>
      </c>
      <c r="J411" s="131"/>
      <c r="K411" s="145"/>
      <c r="L411" s="145"/>
      <c r="M411" s="146"/>
      <c r="N411" s="153"/>
      <c r="O411" s="131"/>
      <c r="P411" s="131"/>
      <c r="Q411" s="86"/>
    </row>
    <row r="412" spans="2:17" ht="14.25">
      <c r="B412" s="137" t="s">
        <v>730</v>
      </c>
      <c r="C412" s="70" t="s">
        <v>731</v>
      </c>
      <c r="D412" s="109">
        <v>43139</v>
      </c>
      <c r="E412" s="110" t="s">
        <v>14</v>
      </c>
      <c r="F412" s="112">
        <v>20</v>
      </c>
      <c r="G412" s="122">
        <v>1</v>
      </c>
      <c r="H412" s="113">
        <v>6107045</v>
      </c>
      <c r="I412" s="116">
        <v>4148</v>
      </c>
      <c r="J412" s="131"/>
      <c r="K412" s="145"/>
      <c r="L412" s="145"/>
      <c r="M412" s="146"/>
      <c r="N412" s="153"/>
      <c r="O412" s="131"/>
      <c r="P412" s="131"/>
      <c r="Q412" s="86"/>
    </row>
    <row r="413" spans="2:17" ht="14.25">
      <c r="B413" s="111" t="s">
        <v>1095</v>
      </c>
      <c r="C413" s="111" t="s">
        <v>1096</v>
      </c>
      <c r="D413" s="109">
        <v>42782</v>
      </c>
      <c r="E413" s="111" t="s">
        <v>20</v>
      </c>
      <c r="F413" s="121"/>
      <c r="G413" s="122">
        <v>1</v>
      </c>
      <c r="H413" s="123">
        <v>6019275</v>
      </c>
      <c r="I413" s="124">
        <v>3917</v>
      </c>
      <c r="J413" s="131"/>
      <c r="K413" s="145"/>
      <c r="L413" s="145"/>
      <c r="M413" s="146"/>
      <c r="N413" s="153"/>
      <c r="O413" s="131"/>
      <c r="P413" s="131"/>
      <c r="Q413" s="86"/>
    </row>
    <row r="414" spans="2:17" ht="14.25">
      <c r="B414" s="108" t="s">
        <v>1089</v>
      </c>
      <c r="C414" s="108" t="s">
        <v>1089</v>
      </c>
      <c r="D414" s="109">
        <v>42789</v>
      </c>
      <c r="E414" s="110" t="s">
        <v>1090</v>
      </c>
      <c r="F414" s="112"/>
      <c r="G414" s="122">
        <v>1</v>
      </c>
      <c r="H414" s="123">
        <v>5986955</v>
      </c>
      <c r="I414" s="115">
        <v>4030</v>
      </c>
      <c r="J414" s="131"/>
      <c r="K414" s="145"/>
      <c r="L414" s="145"/>
      <c r="M414" s="146"/>
      <c r="N414" s="153"/>
      <c r="O414" s="131"/>
      <c r="P414" s="131"/>
      <c r="Q414" s="86"/>
    </row>
    <row r="415" spans="2:17" ht="14.25">
      <c r="B415" s="111" t="s">
        <v>213</v>
      </c>
      <c r="C415" s="111" t="s">
        <v>214</v>
      </c>
      <c r="D415" s="109">
        <v>43566</v>
      </c>
      <c r="E415" s="111" t="s">
        <v>17</v>
      </c>
      <c r="F415" s="112">
        <v>35</v>
      </c>
      <c r="G415" s="122">
        <v>1</v>
      </c>
      <c r="H415" s="113">
        <v>5938432</v>
      </c>
      <c r="I415" s="113">
        <v>4326</v>
      </c>
      <c r="J415" s="131"/>
      <c r="K415" s="145"/>
      <c r="L415" s="145"/>
      <c r="M415" s="146"/>
      <c r="N415" s="153"/>
      <c r="O415" s="131"/>
      <c r="P415" s="131"/>
      <c r="Q415" s="86"/>
    </row>
    <row r="416" spans="2:17" ht="14.25">
      <c r="B416" s="70" t="s">
        <v>1008</v>
      </c>
      <c r="C416" s="70" t="s">
        <v>1009</v>
      </c>
      <c r="D416" s="109">
        <v>42866</v>
      </c>
      <c r="E416" s="110" t="s">
        <v>17</v>
      </c>
      <c r="F416" s="112">
        <v>28</v>
      </c>
      <c r="G416" s="122">
        <v>1</v>
      </c>
      <c r="H416" s="123">
        <v>5905110</v>
      </c>
      <c r="I416" s="115">
        <v>4617</v>
      </c>
      <c r="J416" s="131"/>
      <c r="K416" s="145"/>
      <c r="L416" s="145"/>
      <c r="M416" s="146"/>
      <c r="N416" s="153"/>
      <c r="O416" s="131"/>
      <c r="P416" s="131"/>
      <c r="Q416" s="86"/>
    </row>
    <row r="417" spans="2:17" ht="14.25">
      <c r="B417" s="70" t="s">
        <v>437</v>
      </c>
      <c r="C417" s="70" t="s">
        <v>438</v>
      </c>
      <c r="D417" s="109">
        <v>43405</v>
      </c>
      <c r="E417" s="111" t="s">
        <v>31</v>
      </c>
      <c r="F417" s="112"/>
      <c r="G417" s="122">
        <v>1</v>
      </c>
      <c r="H417" s="113">
        <v>5829010</v>
      </c>
      <c r="I417" s="116">
        <v>3814</v>
      </c>
      <c r="J417" s="131"/>
      <c r="K417" s="145"/>
      <c r="L417" s="145"/>
      <c r="M417" s="146"/>
      <c r="N417" s="153"/>
      <c r="O417" s="131"/>
      <c r="P417" s="131"/>
      <c r="Q417" s="86"/>
    </row>
    <row r="418" spans="2:17" ht="14.25">
      <c r="B418" s="141" t="s">
        <v>1419</v>
      </c>
      <c r="C418" s="141" t="s">
        <v>1419</v>
      </c>
      <c r="D418" s="127">
        <v>43748</v>
      </c>
      <c r="E418" s="63" t="s">
        <v>65</v>
      </c>
      <c r="F418" s="128"/>
      <c r="G418" s="129">
        <v>1</v>
      </c>
      <c r="H418" s="119">
        <v>5786090</v>
      </c>
      <c r="I418" s="119">
        <v>4667</v>
      </c>
      <c r="J418" s="86"/>
      <c r="K418" s="151"/>
      <c r="L418" s="151"/>
      <c r="M418" s="146"/>
      <c r="N418" s="152"/>
      <c r="O418" s="86"/>
      <c r="P418" s="86"/>
      <c r="Q418" s="86"/>
    </row>
    <row r="419" spans="2:17" ht="14.25">
      <c r="B419" s="108" t="s">
        <v>1145</v>
      </c>
      <c r="C419" s="108" t="s">
        <v>1146</v>
      </c>
      <c r="D419" s="109">
        <v>42740</v>
      </c>
      <c r="E419" s="110" t="s">
        <v>409</v>
      </c>
      <c r="F419" s="112">
        <v>20</v>
      </c>
      <c r="G419" s="122">
        <v>1</v>
      </c>
      <c r="H419" s="114">
        <v>5761400</v>
      </c>
      <c r="I419" s="115">
        <v>4801</v>
      </c>
      <c r="J419" s="131"/>
      <c r="K419" s="145"/>
      <c r="L419" s="145"/>
      <c r="M419" s="146"/>
      <c r="N419" s="153"/>
      <c r="O419" s="131"/>
      <c r="P419" s="131"/>
      <c r="Q419" s="86"/>
    </row>
    <row r="420" spans="2:17" ht="14.25">
      <c r="B420" s="70" t="s">
        <v>452</v>
      </c>
      <c r="C420" s="70" t="s">
        <v>453</v>
      </c>
      <c r="D420" s="109">
        <v>43391</v>
      </c>
      <c r="E420" s="111" t="s">
        <v>48</v>
      </c>
      <c r="F420" s="112">
        <v>48</v>
      </c>
      <c r="G420" s="122">
        <v>1</v>
      </c>
      <c r="H420" s="113">
        <v>5730281</v>
      </c>
      <c r="I420" s="116">
        <v>4196</v>
      </c>
      <c r="J420" s="131"/>
      <c r="K420" s="145"/>
      <c r="L420" s="145"/>
      <c r="M420" s="146"/>
      <c r="N420" s="153"/>
      <c r="O420" s="131"/>
      <c r="P420" s="131"/>
      <c r="Q420" s="86"/>
    </row>
    <row r="421" spans="2:17" ht="14.25">
      <c r="B421" s="108" t="s">
        <v>224</v>
      </c>
      <c r="C421" s="108" t="s">
        <v>225</v>
      </c>
      <c r="D421" s="109">
        <v>43559</v>
      </c>
      <c r="E421" s="111" t="s">
        <v>102</v>
      </c>
      <c r="F421" s="112">
        <v>23</v>
      </c>
      <c r="G421" s="122">
        <v>1</v>
      </c>
      <c r="H421" s="113">
        <v>5727234</v>
      </c>
      <c r="I421" s="116">
        <v>3732</v>
      </c>
      <c r="J421" s="131"/>
      <c r="K421" s="145"/>
      <c r="L421" s="145"/>
      <c r="M421" s="146"/>
      <c r="N421" s="153"/>
      <c r="O421" s="131"/>
      <c r="P421" s="131"/>
      <c r="Q421" s="86"/>
    </row>
    <row r="422" spans="2:17" ht="14.25">
      <c r="B422" s="141" t="s">
        <v>1501</v>
      </c>
      <c r="C422" s="141" t="s">
        <v>1500</v>
      </c>
      <c r="D422" s="127">
        <v>43804</v>
      </c>
      <c r="E422" s="63" t="s">
        <v>65</v>
      </c>
      <c r="F422" s="128"/>
      <c r="G422" s="129">
        <v>1</v>
      </c>
      <c r="H422" s="119">
        <v>5640922</v>
      </c>
      <c r="I422" s="142">
        <v>4916</v>
      </c>
      <c r="J422" s="86"/>
      <c r="K422" s="151"/>
      <c r="L422" s="151"/>
      <c r="M422" s="146"/>
      <c r="N422" s="152"/>
      <c r="O422" s="86"/>
      <c r="P422" s="86"/>
      <c r="Q422" s="86"/>
    </row>
    <row r="423" spans="2:17" ht="14.25">
      <c r="B423" s="70" t="s">
        <v>59</v>
      </c>
      <c r="C423" s="70" t="s">
        <v>60</v>
      </c>
      <c r="D423" s="109">
        <v>43720</v>
      </c>
      <c r="E423" s="111" t="s">
        <v>28</v>
      </c>
      <c r="F423" s="112">
        <v>27</v>
      </c>
      <c r="G423" s="122" t="e">
        <f>ROUNDUP(DATEDIF(D423,$B$631,"d")/7,0)</f>
        <v>#VALUE!</v>
      </c>
      <c r="H423" s="113">
        <v>5617065</v>
      </c>
      <c r="I423" s="113">
        <v>3679</v>
      </c>
      <c r="J423" s="131"/>
      <c r="K423" s="145"/>
      <c r="L423" s="145"/>
      <c r="M423" s="146"/>
      <c r="N423" s="153"/>
      <c r="O423" s="131"/>
      <c r="P423" s="131"/>
      <c r="Q423" s="86"/>
    </row>
    <row r="424" spans="2:17" ht="14.25">
      <c r="B424" s="111" t="s">
        <v>170</v>
      </c>
      <c r="C424" s="111" t="s">
        <v>171</v>
      </c>
      <c r="D424" s="109">
        <v>43601</v>
      </c>
      <c r="E424" s="111" t="s">
        <v>17</v>
      </c>
      <c r="F424" s="112">
        <v>42</v>
      </c>
      <c r="G424" s="122">
        <v>1</v>
      </c>
      <c r="H424" s="113">
        <v>5613500</v>
      </c>
      <c r="I424" s="113">
        <v>4034</v>
      </c>
      <c r="J424" s="131"/>
      <c r="K424" s="145"/>
      <c r="L424" s="145"/>
      <c r="M424" s="146"/>
      <c r="N424" s="153"/>
      <c r="O424" s="131"/>
      <c r="P424" s="131"/>
      <c r="Q424" s="86"/>
    </row>
    <row r="425" spans="2:17" ht="14.25">
      <c r="B425" s="108" t="s">
        <v>1057</v>
      </c>
      <c r="C425" s="108" t="s">
        <v>1058</v>
      </c>
      <c r="D425" s="109">
        <v>42824</v>
      </c>
      <c r="E425" s="110" t="s">
        <v>25</v>
      </c>
      <c r="F425" s="112">
        <v>30</v>
      </c>
      <c r="G425" s="122">
        <v>1</v>
      </c>
      <c r="H425" s="123">
        <v>5509548</v>
      </c>
      <c r="I425" s="115">
        <v>3822</v>
      </c>
      <c r="J425" s="131"/>
      <c r="K425" s="145"/>
      <c r="L425" s="145"/>
      <c r="M425" s="146"/>
      <c r="N425" s="153"/>
      <c r="O425" s="131"/>
      <c r="P425" s="131"/>
      <c r="Q425" s="86"/>
    </row>
    <row r="426" spans="2:17" ht="14.25">
      <c r="B426" s="70" t="s">
        <v>621</v>
      </c>
      <c r="C426" s="70" t="s">
        <v>622</v>
      </c>
      <c r="D426" s="109">
        <v>43230</v>
      </c>
      <c r="E426" s="111" t="s">
        <v>14</v>
      </c>
      <c r="F426" s="112"/>
      <c r="G426" s="122">
        <v>1</v>
      </c>
      <c r="H426" s="113">
        <v>5486995</v>
      </c>
      <c r="I426" s="116">
        <v>3437</v>
      </c>
      <c r="J426" s="131"/>
      <c r="K426" s="145"/>
      <c r="L426" s="145"/>
      <c r="M426" s="146"/>
      <c r="N426" s="153"/>
      <c r="O426" s="131"/>
      <c r="P426" s="131"/>
      <c r="Q426" s="86"/>
    </row>
    <row r="427" spans="2:17" ht="14.25">
      <c r="B427" s="70" t="s">
        <v>705</v>
      </c>
      <c r="C427" s="70" t="s">
        <v>705</v>
      </c>
      <c r="D427" s="109">
        <v>43167</v>
      </c>
      <c r="E427" s="111" t="s">
        <v>28</v>
      </c>
      <c r="F427" s="112">
        <v>36</v>
      </c>
      <c r="G427" s="122">
        <v>1</v>
      </c>
      <c r="H427" s="113">
        <v>5472865</v>
      </c>
      <c r="I427" s="116">
        <v>3916</v>
      </c>
      <c r="J427" s="131"/>
      <c r="K427" s="145"/>
      <c r="L427" s="145"/>
      <c r="M427" s="146"/>
      <c r="N427" s="153"/>
      <c r="O427" s="131"/>
      <c r="P427" s="131"/>
      <c r="Q427" s="86"/>
    </row>
    <row r="428" spans="2:17" ht="14.25">
      <c r="B428" s="70" t="s">
        <v>310</v>
      </c>
      <c r="C428" s="70" t="s">
        <v>311</v>
      </c>
      <c r="D428" s="109">
        <v>43496</v>
      </c>
      <c r="E428" s="110" t="s">
        <v>65</v>
      </c>
      <c r="F428" s="112"/>
      <c r="G428" s="122">
        <v>1</v>
      </c>
      <c r="H428" s="113">
        <v>5463060</v>
      </c>
      <c r="I428" s="116">
        <v>3769</v>
      </c>
      <c r="J428" s="131"/>
      <c r="K428" s="145"/>
      <c r="L428" s="145"/>
      <c r="M428" s="146"/>
      <c r="N428" s="153"/>
      <c r="O428" s="131"/>
      <c r="P428" s="131"/>
      <c r="Q428" s="86"/>
    </row>
    <row r="429" spans="2:17" ht="14.25">
      <c r="B429" s="70" t="s">
        <v>831</v>
      </c>
      <c r="C429" s="70" t="s">
        <v>832</v>
      </c>
      <c r="D429" s="109">
        <v>43048</v>
      </c>
      <c r="E429" s="110" t="s">
        <v>31</v>
      </c>
      <c r="F429" s="112"/>
      <c r="G429" s="122">
        <v>1</v>
      </c>
      <c r="H429" s="123">
        <v>5409055</v>
      </c>
      <c r="I429" s="115">
        <v>3765</v>
      </c>
      <c r="J429" s="131"/>
      <c r="K429" s="145"/>
      <c r="L429" s="145"/>
      <c r="M429" s="146"/>
      <c r="N429" s="153"/>
      <c r="O429" s="131"/>
      <c r="P429" s="131"/>
      <c r="Q429" s="86"/>
    </row>
    <row r="430" spans="2:17" ht="14.25">
      <c r="B430" s="70" t="s">
        <v>824</v>
      </c>
      <c r="C430" s="70" t="s">
        <v>824</v>
      </c>
      <c r="D430" s="109">
        <v>43055</v>
      </c>
      <c r="E430" s="110" t="s">
        <v>48</v>
      </c>
      <c r="F430" s="112">
        <v>22</v>
      </c>
      <c r="G430" s="122">
        <v>1</v>
      </c>
      <c r="H430" s="123">
        <v>5299845</v>
      </c>
      <c r="I430" s="115">
        <v>3754</v>
      </c>
      <c r="J430" s="131"/>
      <c r="K430" s="145"/>
      <c r="L430" s="145"/>
      <c r="M430" s="146"/>
      <c r="N430" s="153"/>
      <c r="O430" s="131"/>
      <c r="P430" s="131"/>
      <c r="Q430" s="86"/>
    </row>
    <row r="431" spans="2:17" ht="14.25">
      <c r="B431" s="70" t="s">
        <v>466</v>
      </c>
      <c r="C431" s="70" t="s">
        <v>467</v>
      </c>
      <c r="D431" s="109">
        <v>43384</v>
      </c>
      <c r="E431" s="111" t="s">
        <v>28</v>
      </c>
      <c r="F431" s="112">
        <v>32</v>
      </c>
      <c r="G431" s="122">
        <v>1</v>
      </c>
      <c r="H431" s="113">
        <v>5269200</v>
      </c>
      <c r="I431" s="116">
        <v>3565</v>
      </c>
      <c r="J431" s="131"/>
      <c r="K431" s="145"/>
      <c r="L431" s="145"/>
      <c r="M431" s="146"/>
      <c r="N431" s="153"/>
      <c r="O431" s="131"/>
      <c r="P431" s="131"/>
      <c r="Q431" s="86"/>
    </row>
    <row r="432" spans="2:17" ht="14.25">
      <c r="B432" s="131" t="s">
        <v>940</v>
      </c>
      <c r="C432" s="131" t="s">
        <v>941</v>
      </c>
      <c r="D432" s="149">
        <v>42957</v>
      </c>
      <c r="E432" s="160" t="s">
        <v>31</v>
      </c>
      <c r="F432" s="131"/>
      <c r="G432" s="122">
        <v>1</v>
      </c>
      <c r="H432" s="123">
        <v>5219738</v>
      </c>
      <c r="I432" s="115">
        <v>3760</v>
      </c>
      <c r="J432" s="131"/>
      <c r="K432" s="145"/>
      <c r="L432" s="145"/>
      <c r="M432" s="146"/>
      <c r="N432" s="153"/>
      <c r="O432" s="131"/>
      <c r="P432" s="131"/>
      <c r="Q432" s="86"/>
    </row>
    <row r="433" spans="2:17" ht="14.25">
      <c r="B433" s="70" t="s">
        <v>206</v>
      </c>
      <c r="C433" s="70" t="s">
        <v>207</v>
      </c>
      <c r="D433" s="109">
        <v>43573</v>
      </c>
      <c r="E433" s="110" t="s">
        <v>48</v>
      </c>
      <c r="F433" s="112">
        <v>22</v>
      </c>
      <c r="G433" s="122">
        <v>1</v>
      </c>
      <c r="H433" s="113">
        <v>5144332</v>
      </c>
      <c r="I433" s="116">
        <v>3452</v>
      </c>
      <c r="J433" s="131"/>
      <c r="K433" s="145"/>
      <c r="L433" s="145"/>
      <c r="M433" s="146"/>
      <c r="N433" s="153"/>
      <c r="O433" s="131"/>
      <c r="P433" s="131"/>
      <c r="Q433" s="86"/>
    </row>
    <row r="434" spans="2:17" ht="14.25">
      <c r="B434" s="70" t="s">
        <v>996</v>
      </c>
      <c r="C434" s="70" t="s">
        <v>997</v>
      </c>
      <c r="D434" s="109"/>
      <c r="E434" s="110" t="s">
        <v>14</v>
      </c>
      <c r="F434" s="112">
        <v>26</v>
      </c>
      <c r="G434" s="122">
        <v>1</v>
      </c>
      <c r="H434" s="123">
        <v>5020330</v>
      </c>
      <c r="I434" s="115">
        <v>3761</v>
      </c>
      <c r="J434" s="131"/>
      <c r="K434" s="145"/>
      <c r="L434" s="145"/>
      <c r="M434" s="146"/>
      <c r="N434" s="153"/>
      <c r="O434" s="131"/>
      <c r="P434" s="131"/>
      <c r="Q434" s="86"/>
    </row>
    <row r="435" spans="2:17" ht="14.25">
      <c r="B435" s="70" t="s">
        <v>244</v>
      </c>
      <c r="C435" s="70" t="s">
        <v>244</v>
      </c>
      <c r="D435" s="109">
        <v>43545</v>
      </c>
      <c r="E435" s="111" t="s">
        <v>31</v>
      </c>
      <c r="F435" s="112"/>
      <c r="G435" s="122">
        <v>1</v>
      </c>
      <c r="H435" s="113">
        <v>4993740</v>
      </c>
      <c r="I435" s="116">
        <v>3416</v>
      </c>
      <c r="J435" s="131"/>
      <c r="K435" s="145"/>
      <c r="L435" s="145"/>
      <c r="M435" s="146"/>
      <c r="N435" s="153"/>
      <c r="O435" s="131"/>
      <c r="P435" s="131"/>
      <c r="Q435" s="86"/>
    </row>
    <row r="436" spans="2:17" ht="14.25">
      <c r="B436" s="70" t="s">
        <v>232</v>
      </c>
      <c r="C436" s="70" t="s">
        <v>233</v>
      </c>
      <c r="D436" s="109">
        <v>43552</v>
      </c>
      <c r="E436" s="111" t="s">
        <v>31</v>
      </c>
      <c r="F436" s="112"/>
      <c r="G436" s="122">
        <v>1</v>
      </c>
      <c r="H436" s="113">
        <v>4982550</v>
      </c>
      <c r="I436" s="113">
        <v>3132</v>
      </c>
      <c r="J436" s="131"/>
      <c r="K436" s="145"/>
      <c r="L436" s="145"/>
      <c r="M436" s="146"/>
      <c r="N436" s="153"/>
      <c r="O436" s="131"/>
      <c r="P436" s="131"/>
      <c r="Q436" s="86"/>
    </row>
    <row r="437" spans="2:17" ht="14.25">
      <c r="B437" s="70" t="s">
        <v>543</v>
      </c>
      <c r="C437" s="70" t="s">
        <v>544</v>
      </c>
      <c r="D437" s="109">
        <v>43321</v>
      </c>
      <c r="E437" s="111" t="s">
        <v>31</v>
      </c>
      <c r="F437" s="112"/>
      <c r="G437" s="122">
        <v>1</v>
      </c>
      <c r="H437" s="113">
        <v>4916118</v>
      </c>
      <c r="I437" s="116">
        <v>3324</v>
      </c>
      <c r="J437" s="131"/>
      <c r="K437" s="145"/>
      <c r="L437" s="145"/>
      <c r="M437" s="146"/>
      <c r="N437" s="153"/>
      <c r="O437" s="131"/>
      <c r="P437" s="131"/>
      <c r="Q437" s="86"/>
    </row>
    <row r="438" spans="2:17" ht="14.25">
      <c r="B438" s="111" t="s">
        <v>163</v>
      </c>
      <c r="C438" s="111" t="s">
        <v>164</v>
      </c>
      <c r="D438" s="109">
        <v>43608</v>
      </c>
      <c r="E438" s="111" t="s">
        <v>165</v>
      </c>
      <c r="F438" s="112">
        <v>18</v>
      </c>
      <c r="G438" s="122">
        <v>1</v>
      </c>
      <c r="H438" s="113">
        <v>4769352</v>
      </c>
      <c r="I438" s="113">
        <v>3514</v>
      </c>
      <c r="J438" s="131"/>
      <c r="K438" s="145"/>
      <c r="L438" s="145"/>
      <c r="M438" s="146"/>
      <c r="N438" s="153"/>
      <c r="O438" s="131"/>
      <c r="P438" s="131"/>
      <c r="Q438" s="86"/>
    </row>
    <row r="439" spans="2:17" ht="14.25">
      <c r="B439" s="70" t="s">
        <v>535</v>
      </c>
      <c r="C439" s="70" t="s">
        <v>536</v>
      </c>
      <c r="D439" s="109">
        <v>43321</v>
      </c>
      <c r="E439" s="111" t="s">
        <v>28</v>
      </c>
      <c r="F439" s="112">
        <v>27</v>
      </c>
      <c r="G439" s="122">
        <v>1</v>
      </c>
      <c r="H439" s="113">
        <v>4768817</v>
      </c>
      <c r="I439" s="116">
        <v>3333</v>
      </c>
      <c r="J439" s="131"/>
      <c r="K439" s="145"/>
      <c r="L439" s="145"/>
      <c r="M439" s="146"/>
      <c r="N439" s="153"/>
      <c r="O439" s="131"/>
      <c r="P439" s="131"/>
      <c r="Q439" s="86"/>
    </row>
    <row r="440" spans="2:17" ht="14.25">
      <c r="B440" s="111" t="s">
        <v>634</v>
      </c>
      <c r="C440" s="111" t="s">
        <v>635</v>
      </c>
      <c r="D440" s="109">
        <v>43223</v>
      </c>
      <c r="E440" s="111" t="s">
        <v>20</v>
      </c>
      <c r="F440" s="112"/>
      <c r="G440" s="122">
        <v>1</v>
      </c>
      <c r="H440" s="113">
        <v>4767231</v>
      </c>
      <c r="I440" s="116">
        <v>3345</v>
      </c>
      <c r="J440" s="131"/>
      <c r="K440" s="145"/>
      <c r="L440" s="145"/>
      <c r="M440" s="146"/>
      <c r="N440" s="153"/>
      <c r="O440" s="131"/>
      <c r="P440" s="131"/>
      <c r="Q440" s="86"/>
    </row>
    <row r="441" spans="2:17" ht="14.25">
      <c r="B441" s="70" t="s">
        <v>458</v>
      </c>
      <c r="C441" s="70" t="s">
        <v>459</v>
      </c>
      <c r="D441" s="109">
        <v>43384</v>
      </c>
      <c r="E441" s="111" t="s">
        <v>28</v>
      </c>
      <c r="F441" s="112">
        <v>22</v>
      </c>
      <c r="G441" s="122">
        <v>1</v>
      </c>
      <c r="H441" s="113">
        <v>4757510</v>
      </c>
      <c r="I441" s="116">
        <v>3194</v>
      </c>
      <c r="J441" s="131"/>
      <c r="K441" s="145"/>
      <c r="L441" s="145"/>
      <c r="M441" s="146"/>
      <c r="N441" s="153"/>
      <c r="O441" s="131"/>
      <c r="P441" s="131"/>
      <c r="Q441" s="86"/>
    </row>
    <row r="442" spans="2:17" ht="14.25">
      <c r="B442" s="63" t="s">
        <v>1490</v>
      </c>
      <c r="C442" s="63" t="s">
        <v>1489</v>
      </c>
      <c r="D442" s="127">
        <v>43797</v>
      </c>
      <c r="E442" s="63" t="s">
        <v>1201</v>
      </c>
      <c r="F442" s="128">
        <v>19</v>
      </c>
      <c r="G442" s="129">
        <v>1</v>
      </c>
      <c r="H442" s="119">
        <v>4735069</v>
      </c>
      <c r="I442" s="119">
        <v>3170</v>
      </c>
      <c r="J442" s="86"/>
      <c r="K442" s="151"/>
      <c r="L442" s="151"/>
      <c r="M442" s="146"/>
      <c r="N442" s="152"/>
      <c r="O442" s="86"/>
      <c r="P442" s="86"/>
      <c r="Q442" s="86"/>
    </row>
    <row r="443" spans="2:17" ht="14.25">
      <c r="B443" s="70" t="s">
        <v>456</v>
      </c>
      <c r="C443" s="70" t="s">
        <v>457</v>
      </c>
      <c r="D443" s="109">
        <v>43391</v>
      </c>
      <c r="E443" s="111" t="s">
        <v>31</v>
      </c>
      <c r="F443" s="131"/>
      <c r="G443" s="122">
        <v>1</v>
      </c>
      <c r="H443" s="113">
        <v>4696000</v>
      </c>
      <c r="I443" s="116">
        <v>3071</v>
      </c>
      <c r="J443" s="131"/>
      <c r="K443" s="145"/>
      <c r="L443" s="145"/>
      <c r="M443" s="146"/>
      <c r="N443" s="153"/>
      <c r="O443" s="131"/>
      <c r="P443" s="131"/>
      <c r="Q443" s="86"/>
    </row>
    <row r="444" spans="2:17" ht="14.25">
      <c r="B444" s="111" t="s">
        <v>260</v>
      </c>
      <c r="C444" s="111" t="s">
        <v>260</v>
      </c>
      <c r="D444" s="109">
        <v>43531</v>
      </c>
      <c r="E444" s="111" t="s">
        <v>261</v>
      </c>
      <c r="F444" s="112">
        <v>39</v>
      </c>
      <c r="G444" s="122">
        <v>1</v>
      </c>
      <c r="H444" s="113">
        <v>4658085</v>
      </c>
      <c r="I444" s="113">
        <v>3045</v>
      </c>
      <c r="J444" s="131"/>
      <c r="K444" s="145"/>
      <c r="L444" s="145"/>
      <c r="M444" s="146"/>
      <c r="N444" s="153"/>
      <c r="O444" s="131"/>
      <c r="P444" s="131"/>
      <c r="Q444" s="86"/>
    </row>
    <row r="445" spans="2:17" ht="14.25">
      <c r="B445" s="141" t="s">
        <v>1516</v>
      </c>
      <c r="C445" s="141" t="s">
        <v>1515</v>
      </c>
      <c r="D445" s="127">
        <v>43818</v>
      </c>
      <c r="E445" s="63" t="s">
        <v>48</v>
      </c>
      <c r="F445" s="128"/>
      <c r="G445" s="129">
        <v>1</v>
      </c>
      <c r="H445" s="119">
        <v>4641095</v>
      </c>
      <c r="I445" s="119">
        <v>3298</v>
      </c>
      <c r="J445" s="131"/>
      <c r="K445" s="145"/>
      <c r="L445" s="145"/>
      <c r="M445" s="146"/>
      <c r="N445" s="153"/>
      <c r="O445" s="131"/>
      <c r="P445" s="131"/>
      <c r="Q445" s="86"/>
    </row>
    <row r="446" spans="2:17" ht="14.25">
      <c r="B446" s="70" t="s">
        <v>190</v>
      </c>
      <c r="C446" s="70" t="s">
        <v>191</v>
      </c>
      <c r="D446" s="109">
        <v>43587</v>
      </c>
      <c r="E446" s="111" t="s">
        <v>129</v>
      </c>
      <c r="F446" s="112"/>
      <c r="G446" s="122">
        <v>1</v>
      </c>
      <c r="H446" s="113">
        <v>4619608</v>
      </c>
      <c r="I446" s="113">
        <v>3289</v>
      </c>
      <c r="J446" s="131"/>
      <c r="K446" s="145"/>
      <c r="L446" s="145"/>
      <c r="M446" s="146"/>
      <c r="N446" s="153"/>
      <c r="O446" s="131"/>
      <c r="P446" s="131"/>
      <c r="Q446" s="86"/>
    </row>
    <row r="447" spans="2:17" ht="14.25">
      <c r="B447" s="70" t="s">
        <v>836</v>
      </c>
      <c r="C447" s="70" t="s">
        <v>837</v>
      </c>
      <c r="D447" s="109">
        <v>43041</v>
      </c>
      <c r="E447" s="110" t="s">
        <v>28</v>
      </c>
      <c r="F447" s="112">
        <v>22</v>
      </c>
      <c r="G447" s="122">
        <v>1</v>
      </c>
      <c r="H447" s="123">
        <v>4601560</v>
      </c>
      <c r="I447" s="115">
        <v>4595</v>
      </c>
      <c r="J447" s="131"/>
      <c r="K447" s="145"/>
      <c r="L447" s="145"/>
      <c r="M447" s="146"/>
      <c r="N447" s="153"/>
      <c r="O447" s="131"/>
      <c r="P447" s="131"/>
      <c r="Q447" s="86"/>
    </row>
    <row r="448" spans="2:17" ht="14.25">
      <c r="B448" s="70" t="s">
        <v>384</v>
      </c>
      <c r="C448" s="70" t="s">
        <v>385</v>
      </c>
      <c r="D448" s="109">
        <v>43447</v>
      </c>
      <c r="E448" s="111" t="s">
        <v>48</v>
      </c>
      <c r="F448" s="112">
        <v>13</v>
      </c>
      <c r="G448" s="122">
        <v>1</v>
      </c>
      <c r="H448" s="113">
        <v>4595385</v>
      </c>
      <c r="I448" s="116">
        <v>2870</v>
      </c>
      <c r="J448" s="131"/>
      <c r="K448" s="145"/>
      <c r="L448" s="145"/>
      <c r="M448" s="146"/>
      <c r="N448" s="153"/>
      <c r="O448" s="131"/>
      <c r="P448" s="131"/>
      <c r="Q448" s="86"/>
    </row>
    <row r="449" spans="2:17" ht="14.25">
      <c r="B449" s="111" t="s">
        <v>98</v>
      </c>
      <c r="C449" s="111" t="s">
        <v>99</v>
      </c>
      <c r="D449" s="109">
        <v>43664</v>
      </c>
      <c r="E449" s="111" t="s">
        <v>28</v>
      </c>
      <c r="F449" s="112">
        <v>23</v>
      </c>
      <c r="G449" s="122">
        <v>1</v>
      </c>
      <c r="H449" s="113">
        <v>4560070</v>
      </c>
      <c r="I449" s="113">
        <v>2969</v>
      </c>
      <c r="J449" s="131"/>
      <c r="K449" s="145"/>
      <c r="L449" s="145"/>
      <c r="M449" s="146"/>
      <c r="N449" s="153"/>
      <c r="O449" s="131"/>
      <c r="P449" s="131"/>
      <c r="Q449" s="86"/>
    </row>
    <row r="450" spans="2:17" ht="14.25">
      <c r="B450" s="70" t="s">
        <v>127</v>
      </c>
      <c r="C450" s="70" t="s">
        <v>128</v>
      </c>
      <c r="D450" s="109">
        <v>43657</v>
      </c>
      <c r="E450" s="110" t="s">
        <v>129</v>
      </c>
      <c r="F450" s="112"/>
      <c r="G450" s="122">
        <v>1</v>
      </c>
      <c r="H450" s="113">
        <v>4482510</v>
      </c>
      <c r="I450" s="116">
        <v>2988</v>
      </c>
      <c r="J450" s="131"/>
      <c r="K450" s="145"/>
      <c r="L450" s="145"/>
      <c r="M450" s="146"/>
      <c r="N450" s="153"/>
      <c r="O450" s="131"/>
      <c r="P450" s="131"/>
      <c r="Q450" s="86"/>
    </row>
    <row r="451" spans="2:17" ht="14.25">
      <c r="B451" s="70" t="s">
        <v>773</v>
      </c>
      <c r="C451" s="70" t="s">
        <v>774</v>
      </c>
      <c r="D451" s="109">
        <v>43097</v>
      </c>
      <c r="E451" s="110" t="s">
        <v>48</v>
      </c>
      <c r="F451" s="112"/>
      <c r="G451" s="122">
        <v>1</v>
      </c>
      <c r="H451" s="123">
        <v>4444515</v>
      </c>
      <c r="I451" s="115">
        <v>2721</v>
      </c>
      <c r="J451" s="131"/>
      <c r="K451" s="145"/>
      <c r="L451" s="145"/>
      <c r="M451" s="146"/>
      <c r="N451" s="153"/>
      <c r="O451" s="131"/>
      <c r="P451" s="131"/>
      <c r="Q451" s="86"/>
    </row>
    <row r="452" spans="2:17" ht="14.25">
      <c r="B452" s="111" t="s">
        <v>654</v>
      </c>
      <c r="C452" s="111" t="s">
        <v>655</v>
      </c>
      <c r="D452" s="109">
        <v>43209</v>
      </c>
      <c r="E452" s="111" t="s">
        <v>28</v>
      </c>
      <c r="F452" s="112">
        <v>54</v>
      </c>
      <c r="G452" s="122">
        <v>1</v>
      </c>
      <c r="H452" s="113">
        <v>4427345</v>
      </c>
      <c r="I452" s="116">
        <v>3091</v>
      </c>
      <c r="J452" s="131"/>
      <c r="K452" s="145"/>
      <c r="L452" s="145"/>
      <c r="M452" s="146"/>
      <c r="N452" s="153"/>
      <c r="O452" s="131"/>
      <c r="P452" s="131"/>
      <c r="Q452" s="86"/>
    </row>
    <row r="453" spans="2:17" ht="14.25">
      <c r="B453" s="70" t="s">
        <v>417</v>
      </c>
      <c r="C453" s="70" t="s">
        <v>418</v>
      </c>
      <c r="D453" s="109">
        <v>43419</v>
      </c>
      <c r="E453" s="111" t="s">
        <v>48</v>
      </c>
      <c r="F453" s="112">
        <v>13</v>
      </c>
      <c r="G453" s="122">
        <v>1</v>
      </c>
      <c r="H453" s="113">
        <v>4392630</v>
      </c>
      <c r="I453" s="116">
        <v>2697</v>
      </c>
      <c r="J453" s="131"/>
      <c r="K453" s="145"/>
      <c r="L453" s="145"/>
      <c r="M453" s="146"/>
      <c r="N453" s="153"/>
      <c r="O453" s="131"/>
      <c r="P453" s="131"/>
      <c r="Q453" s="86"/>
    </row>
    <row r="454" spans="2:17" ht="14.25">
      <c r="B454" s="70" t="s">
        <v>990</v>
      </c>
      <c r="C454" s="70" t="s">
        <v>991</v>
      </c>
      <c r="D454" s="109">
        <v>42894</v>
      </c>
      <c r="E454" s="110" t="s">
        <v>165</v>
      </c>
      <c r="F454" s="112">
        <v>22</v>
      </c>
      <c r="G454" s="122">
        <v>1</v>
      </c>
      <c r="H454" s="123">
        <v>4375001</v>
      </c>
      <c r="I454" s="115">
        <v>2940</v>
      </c>
      <c r="J454" s="131"/>
      <c r="K454" s="145"/>
      <c r="L454" s="145"/>
      <c r="M454" s="146"/>
      <c r="N454" s="153"/>
      <c r="O454" s="131"/>
      <c r="P454" s="131"/>
      <c r="Q454" s="86"/>
    </row>
    <row r="455" spans="2:17" ht="14.25">
      <c r="B455" s="111" t="s">
        <v>838</v>
      </c>
      <c r="C455" s="111" t="s">
        <v>839</v>
      </c>
      <c r="D455" s="149">
        <v>43041</v>
      </c>
      <c r="E455" s="150" t="s">
        <v>31</v>
      </c>
      <c r="F455" s="111"/>
      <c r="G455" s="122">
        <v>1</v>
      </c>
      <c r="H455" s="123">
        <v>4346410</v>
      </c>
      <c r="I455" s="115">
        <v>3671</v>
      </c>
      <c r="J455" s="131"/>
      <c r="K455" s="145"/>
      <c r="L455" s="145"/>
      <c r="M455" s="146"/>
      <c r="N455" s="153"/>
      <c r="O455" s="131"/>
      <c r="P455" s="131"/>
      <c r="Q455" s="86"/>
    </row>
    <row r="456" spans="2:17" ht="14.25">
      <c r="B456" s="108" t="s">
        <v>610</v>
      </c>
      <c r="C456" s="108" t="s">
        <v>611</v>
      </c>
      <c r="D456" s="109">
        <v>43251</v>
      </c>
      <c r="E456" s="110" t="s">
        <v>48</v>
      </c>
      <c r="F456" s="112">
        <v>40</v>
      </c>
      <c r="G456" s="122">
        <v>1</v>
      </c>
      <c r="H456" s="113">
        <v>4345900</v>
      </c>
      <c r="I456" s="113">
        <v>3219</v>
      </c>
      <c r="J456" s="131"/>
      <c r="K456" s="145"/>
      <c r="L456" s="145"/>
      <c r="M456" s="146"/>
      <c r="N456" s="153"/>
      <c r="O456" s="131"/>
      <c r="P456" s="131"/>
      <c r="Q456" s="86"/>
    </row>
    <row r="457" spans="2:17" ht="14.25">
      <c r="B457" s="111" t="s">
        <v>66</v>
      </c>
      <c r="C457" s="111" t="s">
        <v>67</v>
      </c>
      <c r="D457" s="109">
        <v>43678</v>
      </c>
      <c r="E457" s="111" t="s">
        <v>28</v>
      </c>
      <c r="F457" s="112">
        <v>47</v>
      </c>
      <c r="G457" s="122">
        <v>1</v>
      </c>
      <c r="H457" s="113">
        <v>4281325</v>
      </c>
      <c r="I457" s="113">
        <v>3181</v>
      </c>
      <c r="J457" s="131"/>
      <c r="K457" s="145"/>
      <c r="L457" s="145"/>
      <c r="M457" s="146"/>
      <c r="N457" s="153"/>
      <c r="O457" s="131"/>
      <c r="P457" s="131"/>
      <c r="Q457" s="86"/>
    </row>
    <row r="458" spans="2:17" ht="14.25">
      <c r="B458" s="63" t="s">
        <v>1448</v>
      </c>
      <c r="C458" s="63" t="s">
        <v>1447</v>
      </c>
      <c r="D458" s="127">
        <v>43769</v>
      </c>
      <c r="E458" s="63" t="s">
        <v>31</v>
      </c>
      <c r="F458" s="128"/>
      <c r="G458" s="129">
        <v>1</v>
      </c>
      <c r="H458" s="161">
        <v>4280255</v>
      </c>
      <c r="I458" s="161">
        <v>3134</v>
      </c>
      <c r="J458" s="86"/>
      <c r="K458" s="151"/>
      <c r="L458" s="151"/>
      <c r="M458" s="146"/>
      <c r="N458" s="152"/>
      <c r="O458" s="86"/>
      <c r="P458" s="86"/>
      <c r="Q458" s="86"/>
    </row>
    <row r="459" spans="2:17" ht="14.25">
      <c r="B459" s="70" t="s">
        <v>713</v>
      </c>
      <c r="C459" s="70" t="s">
        <v>714</v>
      </c>
      <c r="D459" s="109">
        <v>43160</v>
      </c>
      <c r="E459" s="110" t="s">
        <v>48</v>
      </c>
      <c r="F459" s="112">
        <v>20</v>
      </c>
      <c r="G459" s="122">
        <v>1</v>
      </c>
      <c r="H459" s="113">
        <v>4245805</v>
      </c>
      <c r="I459" s="116">
        <v>2830</v>
      </c>
      <c r="J459" s="131"/>
      <c r="K459" s="145"/>
      <c r="L459" s="145"/>
      <c r="M459" s="146"/>
      <c r="N459" s="153"/>
      <c r="O459" s="131"/>
      <c r="P459" s="131"/>
      <c r="Q459" s="86"/>
    </row>
    <row r="460" spans="2:17" ht="14.25">
      <c r="B460" s="111" t="s">
        <v>196</v>
      </c>
      <c r="C460" s="111" t="s">
        <v>197</v>
      </c>
      <c r="D460" s="109">
        <v>43580</v>
      </c>
      <c r="E460" s="111" t="s">
        <v>48</v>
      </c>
      <c r="F460" s="112">
        <v>16</v>
      </c>
      <c r="G460" s="122">
        <v>1</v>
      </c>
      <c r="H460" s="113">
        <v>4239455</v>
      </c>
      <c r="I460" s="113">
        <v>2633</v>
      </c>
      <c r="J460" s="131"/>
      <c r="K460" s="145"/>
      <c r="L460" s="145"/>
      <c r="M460" s="146"/>
      <c r="N460" s="153"/>
      <c r="O460" s="131"/>
      <c r="P460" s="131"/>
      <c r="Q460" s="86"/>
    </row>
    <row r="461" spans="2:17" ht="14.25">
      <c r="B461" s="63" t="s">
        <v>1471</v>
      </c>
      <c r="C461" s="63" t="s">
        <v>1471</v>
      </c>
      <c r="D461" s="127">
        <v>43783</v>
      </c>
      <c r="E461" s="63" t="s">
        <v>31</v>
      </c>
      <c r="F461" s="128">
        <v>38</v>
      </c>
      <c r="G461" s="129">
        <v>1</v>
      </c>
      <c r="H461" s="119">
        <v>4230815</v>
      </c>
      <c r="I461" s="119">
        <v>4091</v>
      </c>
      <c r="J461" s="86"/>
      <c r="K461" s="151"/>
      <c r="L461" s="151"/>
      <c r="M461" s="146"/>
      <c r="N461" s="152"/>
      <c r="O461" s="86"/>
      <c r="P461" s="86"/>
      <c r="Q461" s="86"/>
    </row>
    <row r="462" spans="2:17" ht="14.25">
      <c r="B462" s="141" t="s">
        <v>1508</v>
      </c>
      <c r="C462" s="141" t="s">
        <v>1507</v>
      </c>
      <c r="D462" s="127">
        <v>43811</v>
      </c>
      <c r="E462" s="63" t="s">
        <v>31</v>
      </c>
      <c r="F462" s="128">
        <v>26</v>
      </c>
      <c r="G462" s="129">
        <v>1</v>
      </c>
      <c r="H462" s="119">
        <v>4215990</v>
      </c>
      <c r="I462" s="142">
        <v>2940</v>
      </c>
      <c r="J462" s="86"/>
      <c r="K462" s="151"/>
      <c r="L462" s="151"/>
      <c r="M462" s="146"/>
      <c r="N462" s="152"/>
      <c r="O462" s="86"/>
      <c r="P462" s="86"/>
      <c r="Q462" s="86"/>
    </row>
    <row r="463" spans="2:17" ht="14.25">
      <c r="B463" s="70" t="s">
        <v>874</v>
      </c>
      <c r="C463" s="70" t="s">
        <v>875</v>
      </c>
      <c r="D463" s="109">
        <v>43006</v>
      </c>
      <c r="E463" s="110" t="s">
        <v>165</v>
      </c>
      <c r="F463" s="112">
        <v>16</v>
      </c>
      <c r="G463" s="122">
        <v>1</v>
      </c>
      <c r="H463" s="123">
        <v>4183679</v>
      </c>
      <c r="I463" s="115">
        <v>2761</v>
      </c>
      <c r="J463" s="131"/>
      <c r="K463" s="145"/>
      <c r="L463" s="145"/>
      <c r="M463" s="146"/>
      <c r="N463" s="153"/>
      <c r="O463" s="131"/>
      <c r="P463" s="131"/>
      <c r="Q463" s="86"/>
    </row>
    <row r="464" spans="2:17" ht="14.25">
      <c r="B464" s="111" t="s">
        <v>502</v>
      </c>
      <c r="C464" s="111" t="s">
        <v>502</v>
      </c>
      <c r="D464" s="109">
        <v>43356</v>
      </c>
      <c r="E464" s="111" t="s">
        <v>119</v>
      </c>
      <c r="F464" s="112"/>
      <c r="G464" s="122">
        <v>1</v>
      </c>
      <c r="H464" s="113">
        <v>4173400</v>
      </c>
      <c r="I464" s="113">
        <v>3423</v>
      </c>
      <c r="J464" s="131"/>
      <c r="K464" s="145"/>
      <c r="L464" s="145"/>
      <c r="M464" s="146"/>
      <c r="N464" s="153"/>
      <c r="O464" s="131"/>
      <c r="P464" s="131"/>
      <c r="Q464" s="86"/>
    </row>
    <row r="465" spans="2:17" ht="14.25">
      <c r="B465" s="70" t="s">
        <v>460</v>
      </c>
      <c r="C465" s="70" t="s">
        <v>461</v>
      </c>
      <c r="D465" s="109">
        <v>43384</v>
      </c>
      <c r="E465" s="111" t="s">
        <v>14</v>
      </c>
      <c r="F465" s="112"/>
      <c r="G465" s="122">
        <v>1</v>
      </c>
      <c r="H465" s="113">
        <v>4152518</v>
      </c>
      <c r="I465" s="116">
        <v>2675</v>
      </c>
      <c r="J465" s="131"/>
      <c r="K465" s="145"/>
      <c r="L465" s="145"/>
      <c r="M465" s="146"/>
      <c r="N465" s="153"/>
      <c r="O465" s="131"/>
      <c r="P465" s="131"/>
      <c r="Q465" s="86"/>
    </row>
    <row r="466" spans="2:17" ht="14.25">
      <c r="B466" s="70" t="s">
        <v>1006</v>
      </c>
      <c r="C466" s="70" t="s">
        <v>1007</v>
      </c>
      <c r="D466" s="109">
        <v>42866</v>
      </c>
      <c r="E466" s="110" t="s">
        <v>28</v>
      </c>
      <c r="F466" s="112">
        <v>41</v>
      </c>
      <c r="G466" s="122">
        <v>1</v>
      </c>
      <c r="H466" s="123">
        <v>4070557</v>
      </c>
      <c r="I466" s="115">
        <v>3034</v>
      </c>
      <c r="J466" s="131"/>
      <c r="K466" s="145"/>
      <c r="L466" s="145"/>
      <c r="M466" s="146"/>
      <c r="N466" s="153"/>
      <c r="O466" s="131"/>
      <c r="P466" s="131"/>
      <c r="Q466" s="86"/>
    </row>
    <row r="467" spans="2:17" ht="14.25">
      <c r="B467" s="111" t="s">
        <v>166</v>
      </c>
      <c r="C467" s="111" t="s">
        <v>167</v>
      </c>
      <c r="D467" s="109">
        <v>43608</v>
      </c>
      <c r="E467" s="111" t="s">
        <v>48</v>
      </c>
      <c r="F467" s="112">
        <v>20</v>
      </c>
      <c r="G467" s="122">
        <v>1</v>
      </c>
      <c r="H467" s="113">
        <v>4046740</v>
      </c>
      <c r="I467" s="113">
        <v>2657</v>
      </c>
      <c r="J467" s="131"/>
      <c r="K467" s="145"/>
      <c r="L467" s="145"/>
      <c r="M467" s="146"/>
      <c r="N467" s="153"/>
      <c r="O467" s="131"/>
      <c r="P467" s="131"/>
      <c r="Q467" s="86"/>
    </row>
    <row r="468" spans="2:17" ht="14.25">
      <c r="B468" s="70" t="s">
        <v>706</v>
      </c>
      <c r="C468" s="70" t="s">
        <v>707</v>
      </c>
      <c r="D468" s="109">
        <v>43167</v>
      </c>
      <c r="E468" s="110" t="s">
        <v>409</v>
      </c>
      <c r="F468" s="112">
        <v>17</v>
      </c>
      <c r="G468" s="122">
        <v>1</v>
      </c>
      <c r="H468" s="113">
        <v>4040700</v>
      </c>
      <c r="I468" s="116">
        <v>3107</v>
      </c>
      <c r="J468" s="131"/>
      <c r="K468" s="145"/>
      <c r="L468" s="145"/>
      <c r="M468" s="146"/>
      <c r="N468" s="153"/>
      <c r="O468" s="131"/>
      <c r="P468" s="131"/>
      <c r="Q468" s="86"/>
    </row>
    <row r="469" spans="2:17" ht="14.25">
      <c r="B469" s="111" t="s">
        <v>55</v>
      </c>
      <c r="C469" s="111" t="s">
        <v>56</v>
      </c>
      <c r="D469" s="109">
        <v>43727</v>
      </c>
      <c r="E469" s="111" t="s">
        <v>14</v>
      </c>
      <c r="F469" s="112">
        <v>26</v>
      </c>
      <c r="G469" s="122"/>
      <c r="H469" s="113">
        <v>3718145</v>
      </c>
      <c r="I469" s="113">
        <v>2424</v>
      </c>
      <c r="J469" s="131"/>
      <c r="K469" s="145"/>
      <c r="L469" s="145"/>
      <c r="M469" s="146"/>
      <c r="N469" s="153"/>
      <c r="O469" s="131"/>
      <c r="P469" s="131"/>
      <c r="Q469" s="86"/>
    </row>
    <row r="470" spans="2:17" ht="14.25">
      <c r="B470" s="141" t="s">
        <v>1513</v>
      </c>
      <c r="C470" s="141" t="s">
        <v>1511</v>
      </c>
      <c r="D470" s="127">
        <v>43818</v>
      </c>
      <c r="E470" s="63" t="s">
        <v>31</v>
      </c>
      <c r="F470" s="128">
        <v>23</v>
      </c>
      <c r="G470" s="129">
        <v>1</v>
      </c>
      <c r="H470" s="119">
        <v>3701402</v>
      </c>
      <c r="I470" s="119">
        <v>2876</v>
      </c>
      <c r="J470" s="131"/>
      <c r="K470" s="145"/>
      <c r="L470" s="145"/>
      <c r="M470" s="146"/>
      <c r="N470" s="153"/>
      <c r="O470" s="131"/>
      <c r="P470" s="131"/>
      <c r="Q470" s="86"/>
    </row>
    <row r="471" spans="2:17" ht="14.25">
      <c r="B471" s="70" t="s">
        <v>844</v>
      </c>
      <c r="C471" s="70" t="s">
        <v>845</v>
      </c>
      <c r="D471" s="109">
        <v>43034</v>
      </c>
      <c r="E471" s="110" t="s">
        <v>31</v>
      </c>
      <c r="F471" s="112"/>
      <c r="G471" s="122">
        <v>1</v>
      </c>
      <c r="H471" s="123">
        <v>3534050</v>
      </c>
      <c r="I471" s="115">
        <v>3824</v>
      </c>
      <c r="J471" s="131"/>
      <c r="K471" s="145"/>
      <c r="L471" s="145"/>
      <c r="M471" s="146"/>
      <c r="N471" s="153"/>
      <c r="O471" s="131"/>
      <c r="P471" s="131"/>
      <c r="Q471" s="86"/>
    </row>
    <row r="472" spans="2:17" ht="14.25">
      <c r="B472" s="111" t="s">
        <v>501</v>
      </c>
      <c r="C472" s="111" t="s">
        <v>501</v>
      </c>
      <c r="D472" s="109">
        <v>43356</v>
      </c>
      <c r="E472" s="111" t="s">
        <v>31</v>
      </c>
      <c r="F472" s="112"/>
      <c r="G472" s="122">
        <v>1</v>
      </c>
      <c r="H472" s="113">
        <v>3531599</v>
      </c>
      <c r="I472" s="113">
        <v>3021</v>
      </c>
      <c r="J472" s="131"/>
      <c r="K472" s="145"/>
      <c r="L472" s="145"/>
      <c r="M472" s="146"/>
      <c r="N472" s="153"/>
      <c r="O472" s="131"/>
      <c r="P472" s="131"/>
      <c r="Q472" s="86"/>
    </row>
    <row r="473" spans="2:17" ht="14.25">
      <c r="B473" s="111" t="s">
        <v>89</v>
      </c>
      <c r="C473" s="111" t="s">
        <v>90</v>
      </c>
      <c r="D473" s="109">
        <v>43664</v>
      </c>
      <c r="E473" s="111" t="s">
        <v>65</v>
      </c>
      <c r="F473" s="112"/>
      <c r="G473" s="122">
        <v>1</v>
      </c>
      <c r="H473" s="113">
        <v>3516208</v>
      </c>
      <c r="I473" s="113">
        <v>2984</v>
      </c>
      <c r="J473" s="131"/>
      <c r="K473" s="145"/>
      <c r="L473" s="145"/>
      <c r="M473" s="146"/>
      <c r="N473" s="153"/>
      <c r="O473" s="131"/>
      <c r="P473" s="131"/>
      <c r="Q473" s="86"/>
    </row>
    <row r="474" spans="2:17" ht="14.25">
      <c r="B474" s="111" t="s">
        <v>699</v>
      </c>
      <c r="C474" s="111" t="s">
        <v>700</v>
      </c>
      <c r="D474" s="109">
        <v>43174</v>
      </c>
      <c r="E474" s="111" t="s">
        <v>129</v>
      </c>
      <c r="F474" s="112"/>
      <c r="G474" s="122">
        <v>1</v>
      </c>
      <c r="H474" s="113">
        <v>3507240</v>
      </c>
      <c r="I474" s="113">
        <v>2501</v>
      </c>
      <c r="J474" s="131"/>
      <c r="K474" s="145"/>
      <c r="L474" s="145"/>
      <c r="M474" s="146"/>
      <c r="N474" s="153"/>
      <c r="O474" s="131"/>
      <c r="P474" s="131"/>
      <c r="Q474" s="86"/>
    </row>
    <row r="475" spans="2:17" ht="14.25">
      <c r="B475" s="111" t="s">
        <v>410</v>
      </c>
      <c r="C475" s="111" t="s">
        <v>410</v>
      </c>
      <c r="D475" s="109">
        <v>43412</v>
      </c>
      <c r="E475" s="111" t="s">
        <v>65</v>
      </c>
      <c r="F475" s="112"/>
      <c r="G475" s="122">
        <v>1</v>
      </c>
      <c r="H475" s="113">
        <v>3503048</v>
      </c>
      <c r="I475" s="113">
        <v>3571</v>
      </c>
      <c r="J475" s="131"/>
      <c r="K475" s="145"/>
      <c r="L475" s="145"/>
      <c r="M475" s="146"/>
      <c r="N475" s="153"/>
      <c r="O475" s="131"/>
      <c r="P475" s="131"/>
      <c r="Q475" s="86"/>
    </row>
    <row r="476" spans="2:17" ht="14.25">
      <c r="B476" s="111" t="s">
        <v>252</v>
      </c>
      <c r="C476" s="111" t="s">
        <v>253</v>
      </c>
      <c r="D476" s="109">
        <v>43538</v>
      </c>
      <c r="E476" s="111" t="s">
        <v>48</v>
      </c>
      <c r="F476" s="112">
        <v>17</v>
      </c>
      <c r="G476" s="122">
        <v>1</v>
      </c>
      <c r="H476" s="113">
        <v>3495650</v>
      </c>
      <c r="I476" s="113">
        <v>2682</v>
      </c>
      <c r="J476" s="131"/>
      <c r="K476" s="145"/>
      <c r="L476" s="145"/>
      <c r="M476" s="146"/>
      <c r="N476" s="153"/>
      <c r="O476" s="131"/>
      <c r="P476" s="131"/>
      <c r="Q476" s="86"/>
    </row>
    <row r="477" spans="2:17" ht="14.25">
      <c r="B477" s="131" t="s">
        <v>931</v>
      </c>
      <c r="C477" s="131" t="s">
        <v>932</v>
      </c>
      <c r="D477" s="149">
        <v>42964</v>
      </c>
      <c r="E477" s="131" t="s">
        <v>31</v>
      </c>
      <c r="F477" s="131"/>
      <c r="G477" s="122">
        <v>1</v>
      </c>
      <c r="H477" s="123">
        <v>3479890</v>
      </c>
      <c r="I477" s="115">
        <v>2738</v>
      </c>
      <c r="J477" s="131"/>
      <c r="K477" s="145"/>
      <c r="L477" s="145"/>
      <c r="M477" s="146"/>
      <c r="N477" s="153"/>
      <c r="O477" s="131"/>
      <c r="P477" s="131"/>
      <c r="Q477" s="86"/>
    </row>
    <row r="478" spans="2:17" ht="14.25">
      <c r="B478" s="70" t="s">
        <v>623</v>
      </c>
      <c r="C478" s="70" t="s">
        <v>624</v>
      </c>
      <c r="D478" s="109">
        <v>43230</v>
      </c>
      <c r="E478" s="111" t="s">
        <v>28</v>
      </c>
      <c r="F478" s="112">
        <v>23</v>
      </c>
      <c r="G478" s="122">
        <v>1</v>
      </c>
      <c r="H478" s="113">
        <v>3453345</v>
      </c>
      <c r="I478" s="116">
        <v>2247</v>
      </c>
      <c r="J478" s="131"/>
      <c r="K478" s="145"/>
      <c r="L478" s="145"/>
      <c r="M478" s="146"/>
      <c r="N478" s="153"/>
      <c r="O478" s="131"/>
      <c r="P478" s="131"/>
      <c r="Q478" s="86"/>
    </row>
    <row r="479" spans="2:17" ht="14.25">
      <c r="B479" s="70" t="s">
        <v>587</v>
      </c>
      <c r="C479" s="131" t="s">
        <v>588</v>
      </c>
      <c r="D479" s="109">
        <v>43272</v>
      </c>
      <c r="E479" s="111" t="s">
        <v>31</v>
      </c>
      <c r="F479" s="112"/>
      <c r="G479" s="122">
        <v>1</v>
      </c>
      <c r="H479" s="113">
        <v>3336415</v>
      </c>
      <c r="I479" s="116">
        <v>2627</v>
      </c>
      <c r="J479" s="131"/>
      <c r="K479" s="145"/>
      <c r="L479" s="145"/>
      <c r="M479" s="146"/>
      <c r="N479" s="153"/>
      <c r="O479" s="131"/>
      <c r="P479" s="131"/>
      <c r="Q479" s="86"/>
    </row>
    <row r="480" spans="2:17" ht="14.25">
      <c r="B480" s="63" t="s">
        <v>1466</v>
      </c>
      <c r="C480" s="63" t="s">
        <v>1466</v>
      </c>
      <c r="D480" s="127">
        <v>43783</v>
      </c>
      <c r="E480" s="63" t="s">
        <v>31</v>
      </c>
      <c r="F480" s="128">
        <v>26</v>
      </c>
      <c r="G480" s="129">
        <v>1</v>
      </c>
      <c r="H480" s="119">
        <v>3326244</v>
      </c>
      <c r="I480" s="119">
        <v>2714</v>
      </c>
      <c r="J480" s="86"/>
      <c r="K480" s="151"/>
      <c r="L480" s="151"/>
      <c r="M480" s="146"/>
      <c r="N480" s="152"/>
      <c r="O480" s="86"/>
      <c r="P480" s="86"/>
      <c r="Q480" s="86"/>
    </row>
    <row r="481" spans="2:17" ht="14.25">
      <c r="B481" s="108" t="s">
        <v>1078</v>
      </c>
      <c r="C481" s="108" t="s">
        <v>1079</v>
      </c>
      <c r="D481" s="109">
        <v>42803</v>
      </c>
      <c r="E481" s="110" t="s">
        <v>31</v>
      </c>
      <c r="F481" s="112"/>
      <c r="G481" s="122">
        <v>1</v>
      </c>
      <c r="H481" s="123">
        <v>3271800</v>
      </c>
      <c r="I481" s="115">
        <v>2597</v>
      </c>
      <c r="J481" s="131"/>
      <c r="K481" s="145"/>
      <c r="L481" s="145"/>
      <c r="M481" s="146"/>
      <c r="N481" s="153"/>
      <c r="O481" s="131"/>
      <c r="P481" s="131"/>
      <c r="Q481" s="86"/>
    </row>
    <row r="482" spans="2:17" ht="14.25">
      <c r="B482" s="70" t="s">
        <v>811</v>
      </c>
      <c r="C482" s="70" t="s">
        <v>812</v>
      </c>
      <c r="D482" s="109">
        <v>43069</v>
      </c>
      <c r="E482" s="110" t="s">
        <v>48</v>
      </c>
      <c r="F482" s="112">
        <v>33</v>
      </c>
      <c r="G482" s="122">
        <v>1</v>
      </c>
      <c r="H482" s="123">
        <v>3228065</v>
      </c>
      <c r="I482" s="115">
        <v>2530</v>
      </c>
      <c r="J482" s="131"/>
      <c r="K482" s="145"/>
      <c r="L482" s="145"/>
      <c r="M482" s="146"/>
      <c r="N482" s="153"/>
      <c r="O482" s="131"/>
      <c r="P482" s="131"/>
      <c r="Q482" s="86"/>
    </row>
    <row r="483" spans="2:17" ht="14.25">
      <c r="B483" s="111" t="s">
        <v>723</v>
      </c>
      <c r="C483" s="111" t="s">
        <v>724</v>
      </c>
      <c r="D483" s="109">
        <v>43153</v>
      </c>
      <c r="E483" s="111" t="s">
        <v>48</v>
      </c>
      <c r="F483" s="121">
        <v>24</v>
      </c>
      <c r="G483" s="122">
        <v>1</v>
      </c>
      <c r="H483" s="113">
        <v>3213360</v>
      </c>
      <c r="I483" s="113">
        <v>2229</v>
      </c>
      <c r="J483" s="131"/>
      <c r="K483" s="145"/>
      <c r="L483" s="145"/>
      <c r="M483" s="146"/>
      <c r="N483" s="153"/>
      <c r="O483" s="131"/>
      <c r="P483" s="131"/>
      <c r="Q483" s="86"/>
    </row>
    <row r="484" spans="2:17" ht="14.25">
      <c r="B484" s="70" t="s">
        <v>952</v>
      </c>
      <c r="C484" s="70" t="s">
        <v>953</v>
      </c>
      <c r="D484" s="109">
        <v>42943</v>
      </c>
      <c r="E484" s="110" t="s">
        <v>165</v>
      </c>
      <c r="F484" s="112">
        <v>13</v>
      </c>
      <c r="G484" s="122">
        <v>1</v>
      </c>
      <c r="H484" s="123">
        <v>3175595</v>
      </c>
      <c r="I484" s="115">
        <v>2048</v>
      </c>
      <c r="J484" s="131"/>
      <c r="K484" s="145"/>
      <c r="L484" s="145"/>
      <c r="M484" s="146"/>
      <c r="N484" s="153"/>
      <c r="O484" s="131"/>
      <c r="P484" s="131"/>
      <c r="Q484" s="86"/>
    </row>
    <row r="485" spans="2:17" ht="14.25">
      <c r="B485" s="70" t="s">
        <v>1041</v>
      </c>
      <c r="C485" s="70" t="s">
        <v>1042</v>
      </c>
      <c r="D485" s="109">
        <v>42838</v>
      </c>
      <c r="E485" s="110" t="s">
        <v>65</v>
      </c>
      <c r="F485" s="112"/>
      <c r="G485" s="122">
        <v>1</v>
      </c>
      <c r="H485" s="123">
        <v>3167673</v>
      </c>
      <c r="I485" s="115">
        <v>2226</v>
      </c>
      <c r="J485" s="131"/>
      <c r="K485" s="145"/>
      <c r="L485" s="145"/>
      <c r="M485" s="146"/>
      <c r="N485" s="153"/>
      <c r="O485" s="131"/>
      <c r="P485" s="131"/>
      <c r="Q485" s="86"/>
    </row>
    <row r="486" spans="2:17" ht="14.25">
      <c r="B486" s="70" t="s">
        <v>992</v>
      </c>
      <c r="C486" s="70" t="s">
        <v>993</v>
      </c>
      <c r="D486" s="109">
        <v>42894</v>
      </c>
      <c r="E486" s="110" t="s">
        <v>14</v>
      </c>
      <c r="F486" s="112">
        <v>41</v>
      </c>
      <c r="G486" s="122">
        <v>1</v>
      </c>
      <c r="H486" s="123">
        <v>3158890</v>
      </c>
      <c r="I486" s="115">
        <v>2252</v>
      </c>
      <c r="J486" s="131"/>
      <c r="K486" s="145"/>
      <c r="L486" s="145"/>
      <c r="M486" s="146"/>
      <c r="N486" s="153"/>
      <c r="O486" s="131"/>
      <c r="P486" s="131"/>
      <c r="Q486" s="86"/>
    </row>
    <row r="487" spans="2:17" ht="14.25">
      <c r="B487" s="70" t="s">
        <v>596</v>
      </c>
      <c r="C487" s="70" t="s">
        <v>597</v>
      </c>
      <c r="D487" s="109">
        <v>43265</v>
      </c>
      <c r="E487" s="110" t="s">
        <v>31</v>
      </c>
      <c r="F487" s="112"/>
      <c r="G487" s="122">
        <v>1</v>
      </c>
      <c r="H487" s="113">
        <v>3129550</v>
      </c>
      <c r="I487" s="116">
        <v>2577</v>
      </c>
      <c r="J487" s="131"/>
      <c r="K487" s="145"/>
      <c r="L487" s="145"/>
      <c r="M487" s="146"/>
      <c r="N487" s="153"/>
      <c r="O487" s="131"/>
      <c r="P487" s="131"/>
      <c r="Q487" s="86"/>
    </row>
    <row r="488" spans="2:17" ht="14.25">
      <c r="B488" s="111" t="s">
        <v>263</v>
      </c>
      <c r="C488" s="111" t="s">
        <v>264</v>
      </c>
      <c r="D488" s="109">
        <v>43531</v>
      </c>
      <c r="E488" s="111" t="s">
        <v>48</v>
      </c>
      <c r="F488" s="112">
        <v>21</v>
      </c>
      <c r="G488" s="122">
        <v>1</v>
      </c>
      <c r="H488" s="113">
        <v>3059335</v>
      </c>
      <c r="I488" s="113">
        <v>1990</v>
      </c>
      <c r="J488" s="131"/>
      <c r="K488" s="145"/>
      <c r="L488" s="145"/>
      <c r="M488" s="146"/>
      <c r="N488" s="153"/>
      <c r="O488" s="131"/>
      <c r="P488" s="131"/>
      <c r="Q488" s="86"/>
    </row>
    <row r="489" spans="2:17" ht="14.25">
      <c r="B489" s="108" t="s">
        <v>1151</v>
      </c>
      <c r="C489" s="108" t="s">
        <v>1152</v>
      </c>
      <c r="D489" s="109">
        <v>42733</v>
      </c>
      <c r="E489" s="159" t="s">
        <v>409</v>
      </c>
      <c r="F489" s="121">
        <v>11</v>
      </c>
      <c r="G489" s="122">
        <v>1</v>
      </c>
      <c r="H489" s="123">
        <v>3017950</v>
      </c>
      <c r="I489" s="124">
        <v>2244</v>
      </c>
      <c r="J489" s="131"/>
      <c r="K489" s="145"/>
      <c r="L489" s="145"/>
      <c r="M489" s="146"/>
      <c r="N489" s="153"/>
      <c r="O489" s="131"/>
      <c r="P489" s="131"/>
      <c r="Q489" s="86"/>
    </row>
    <row r="490" spans="2:17" ht="14.25">
      <c r="B490" s="141" t="s">
        <v>1530</v>
      </c>
      <c r="C490" s="141" t="s">
        <v>1525</v>
      </c>
      <c r="D490" s="127">
        <v>43825</v>
      </c>
      <c r="E490" s="63" t="s">
        <v>65</v>
      </c>
      <c r="F490" s="128"/>
      <c r="G490" s="129">
        <v>1</v>
      </c>
      <c r="H490" s="119">
        <v>2944969</v>
      </c>
      <c r="I490" s="119">
        <v>2205</v>
      </c>
      <c r="J490" s="86"/>
      <c r="K490" s="151"/>
      <c r="L490" s="151"/>
      <c r="M490" s="146"/>
      <c r="N490" s="152"/>
      <c r="O490" s="86"/>
      <c r="P490" s="86"/>
      <c r="Q490" s="86"/>
    </row>
    <row r="491" spans="2:17" ht="14.25">
      <c r="B491" s="131" t="s">
        <v>866</v>
      </c>
      <c r="C491" s="131" t="s">
        <v>866</v>
      </c>
      <c r="D491" s="149">
        <v>43013</v>
      </c>
      <c r="E491" s="160" t="s">
        <v>867</v>
      </c>
      <c r="F491" s="154">
        <v>26</v>
      </c>
      <c r="G491" s="122">
        <v>1</v>
      </c>
      <c r="H491" s="123">
        <v>2889485</v>
      </c>
      <c r="I491" s="123">
        <v>1940</v>
      </c>
      <c r="J491" s="131"/>
      <c r="K491" s="145"/>
      <c r="L491" s="145"/>
      <c r="M491" s="146"/>
      <c r="N491" s="153"/>
      <c r="O491" s="131"/>
      <c r="P491" s="131"/>
      <c r="Q491" s="86"/>
    </row>
    <row r="492" spans="2:17" ht="14.25">
      <c r="B492" s="70" t="s">
        <v>876</v>
      </c>
      <c r="C492" s="70" t="s">
        <v>877</v>
      </c>
      <c r="D492" s="109">
        <v>43006</v>
      </c>
      <c r="E492" s="110" t="s">
        <v>31</v>
      </c>
      <c r="F492" s="112"/>
      <c r="G492" s="122">
        <v>1</v>
      </c>
      <c r="H492" s="123">
        <v>2875755</v>
      </c>
      <c r="I492" s="115">
        <v>3611</v>
      </c>
      <c r="J492" s="131"/>
      <c r="K492" s="145"/>
      <c r="L492" s="145"/>
      <c r="M492" s="146"/>
      <c r="N492" s="153"/>
      <c r="O492" s="131"/>
      <c r="P492" s="131"/>
      <c r="Q492" s="86"/>
    </row>
    <row r="493" spans="2:17" ht="14.25">
      <c r="B493" s="70" t="s">
        <v>801</v>
      </c>
      <c r="C493" s="70" t="s">
        <v>802</v>
      </c>
      <c r="D493" s="109">
        <v>43076</v>
      </c>
      <c r="E493" s="110" t="s">
        <v>165</v>
      </c>
      <c r="F493" s="112">
        <v>18</v>
      </c>
      <c r="G493" s="122">
        <v>1</v>
      </c>
      <c r="H493" s="123">
        <v>2870907</v>
      </c>
      <c r="I493" s="123">
        <v>2065</v>
      </c>
      <c r="J493" s="131"/>
      <c r="K493" s="145"/>
      <c r="L493" s="145"/>
      <c r="M493" s="146"/>
      <c r="N493" s="153"/>
      <c r="O493" s="131"/>
      <c r="P493" s="131"/>
      <c r="Q493" s="86"/>
    </row>
    <row r="494" spans="2:17" ht="14.25">
      <c r="B494" s="131" t="s">
        <v>929</v>
      </c>
      <c r="C494" s="131" t="s">
        <v>929</v>
      </c>
      <c r="D494" s="149">
        <v>42964</v>
      </c>
      <c r="E494" s="131" t="s">
        <v>39</v>
      </c>
      <c r="F494" s="131"/>
      <c r="G494" s="122">
        <v>1</v>
      </c>
      <c r="H494" s="123">
        <v>2814051</v>
      </c>
      <c r="I494" s="115">
        <v>2231</v>
      </c>
      <c r="J494" s="131"/>
      <c r="K494" s="145"/>
      <c r="L494" s="145"/>
      <c r="M494" s="146"/>
      <c r="N494" s="153"/>
      <c r="O494" s="131"/>
      <c r="P494" s="131"/>
      <c r="Q494" s="86"/>
    </row>
    <row r="495" spans="2:17" ht="14.25">
      <c r="B495" s="111" t="s">
        <v>751</v>
      </c>
      <c r="C495" s="111" t="s">
        <v>752</v>
      </c>
      <c r="D495" s="109">
        <v>43118</v>
      </c>
      <c r="E495" s="111" t="s">
        <v>48</v>
      </c>
      <c r="F495" s="121">
        <v>15</v>
      </c>
      <c r="G495" s="122">
        <v>1</v>
      </c>
      <c r="H495" s="113">
        <v>2760825</v>
      </c>
      <c r="I495" s="113">
        <v>1962</v>
      </c>
      <c r="J495" s="131"/>
      <c r="K495" s="145"/>
      <c r="L495" s="145"/>
      <c r="M495" s="146"/>
      <c r="N495" s="153"/>
      <c r="O495" s="131"/>
      <c r="P495" s="131"/>
      <c r="Q495" s="86"/>
    </row>
    <row r="496" spans="2:17" ht="14.25">
      <c r="B496" s="111" t="s">
        <v>507</v>
      </c>
      <c r="C496" s="111" t="s">
        <v>508</v>
      </c>
      <c r="D496" s="109">
        <v>43349</v>
      </c>
      <c r="E496" s="111" t="s">
        <v>31</v>
      </c>
      <c r="F496" s="112"/>
      <c r="G496" s="122">
        <v>1</v>
      </c>
      <c r="H496" s="113">
        <v>2745245</v>
      </c>
      <c r="I496" s="113">
        <v>1821</v>
      </c>
      <c r="J496" s="131"/>
      <c r="K496" s="145"/>
      <c r="L496" s="145"/>
      <c r="M496" s="146"/>
      <c r="N496" s="153"/>
      <c r="O496" s="131"/>
      <c r="P496" s="131"/>
      <c r="Q496" s="86"/>
    </row>
    <row r="497" spans="2:17" ht="14.25">
      <c r="B497" s="111" t="s">
        <v>493</v>
      </c>
      <c r="C497" s="111" t="s">
        <v>494</v>
      </c>
      <c r="D497" s="109">
        <v>43363</v>
      </c>
      <c r="E497" s="111" t="s">
        <v>48</v>
      </c>
      <c r="F497" s="112">
        <v>22</v>
      </c>
      <c r="G497" s="122">
        <v>1</v>
      </c>
      <c r="H497" s="113">
        <v>2734700</v>
      </c>
      <c r="I497" s="113">
        <v>2062</v>
      </c>
      <c r="J497" s="131"/>
      <c r="K497" s="145"/>
      <c r="L497" s="145"/>
      <c r="M497" s="146"/>
      <c r="N497" s="153"/>
      <c r="O497" s="131"/>
      <c r="P497" s="131"/>
      <c r="Q497" s="86"/>
    </row>
    <row r="498" spans="2:17" ht="14.25">
      <c r="B498" s="70" t="s">
        <v>1028</v>
      </c>
      <c r="C498" s="70" t="s">
        <v>1028</v>
      </c>
      <c r="D498" s="109">
        <v>42852</v>
      </c>
      <c r="E498" s="110" t="s">
        <v>31</v>
      </c>
      <c r="F498" s="112"/>
      <c r="G498" s="122">
        <v>1</v>
      </c>
      <c r="H498" s="123">
        <v>2710324</v>
      </c>
      <c r="I498" s="115">
        <v>2646</v>
      </c>
      <c r="J498" s="131"/>
      <c r="K498" s="145"/>
      <c r="L498" s="145"/>
      <c r="M498" s="146"/>
      <c r="N498" s="153"/>
      <c r="O498" s="131"/>
      <c r="P498" s="131"/>
      <c r="Q498" s="86"/>
    </row>
    <row r="499" spans="2:17" ht="14.25">
      <c r="B499" s="111" t="s">
        <v>1125</v>
      </c>
      <c r="C499" s="111" t="s">
        <v>1125</v>
      </c>
      <c r="D499" s="109">
        <v>42761</v>
      </c>
      <c r="E499" s="111" t="s">
        <v>65</v>
      </c>
      <c r="F499" s="121"/>
      <c r="G499" s="122">
        <v>1</v>
      </c>
      <c r="H499" s="123">
        <v>2681611</v>
      </c>
      <c r="I499" s="124">
        <v>2031</v>
      </c>
      <c r="J499" s="131"/>
      <c r="K499" s="145"/>
      <c r="L499" s="145"/>
      <c r="M499" s="146"/>
      <c r="N499" s="153"/>
      <c r="O499" s="131"/>
      <c r="P499" s="131"/>
      <c r="Q499" s="86"/>
    </row>
    <row r="500" spans="2:17" ht="14.25">
      <c r="B500" s="111" t="s">
        <v>615</v>
      </c>
      <c r="C500" s="111" t="s">
        <v>616</v>
      </c>
      <c r="D500" s="109">
        <v>43237</v>
      </c>
      <c r="E500" s="111" t="s">
        <v>48</v>
      </c>
      <c r="F500" s="112">
        <v>14</v>
      </c>
      <c r="G500" s="122">
        <v>1</v>
      </c>
      <c r="H500" s="113">
        <v>2618410</v>
      </c>
      <c r="I500" s="116">
        <v>1632</v>
      </c>
      <c r="J500" s="131"/>
      <c r="K500" s="145"/>
      <c r="L500" s="145"/>
      <c r="M500" s="146"/>
      <c r="N500" s="153"/>
      <c r="O500" s="131"/>
      <c r="P500" s="131"/>
      <c r="Q500" s="86"/>
    </row>
    <row r="501" spans="2:17" ht="14.25">
      <c r="B501" s="108" t="s">
        <v>1084</v>
      </c>
      <c r="C501" s="108" t="s">
        <v>1085</v>
      </c>
      <c r="D501" s="109">
        <v>42796</v>
      </c>
      <c r="E501" s="110" t="s">
        <v>17</v>
      </c>
      <c r="F501" s="112"/>
      <c r="G501" s="122">
        <v>1</v>
      </c>
      <c r="H501" s="123">
        <v>2612570</v>
      </c>
      <c r="I501" s="115">
        <v>1804</v>
      </c>
      <c r="J501" s="131"/>
      <c r="K501" s="145"/>
      <c r="L501" s="145"/>
      <c r="M501" s="146"/>
      <c r="N501" s="153"/>
      <c r="O501" s="131"/>
      <c r="P501" s="131"/>
      <c r="Q501" s="86"/>
    </row>
    <row r="502" spans="2:17" ht="14.25">
      <c r="B502" s="70" t="s">
        <v>234</v>
      </c>
      <c r="C502" s="70" t="s">
        <v>235</v>
      </c>
      <c r="D502" s="109">
        <v>43552</v>
      </c>
      <c r="E502" s="111" t="s">
        <v>25</v>
      </c>
      <c r="F502" s="112">
        <v>19</v>
      </c>
      <c r="G502" s="122">
        <v>1</v>
      </c>
      <c r="H502" s="113">
        <v>2607940</v>
      </c>
      <c r="I502" s="116">
        <v>1611</v>
      </c>
      <c r="J502" s="131"/>
      <c r="K502" s="145"/>
      <c r="L502" s="145"/>
      <c r="M502" s="146"/>
      <c r="N502" s="153"/>
      <c r="O502" s="131"/>
      <c r="P502" s="131"/>
      <c r="Q502" s="86"/>
    </row>
    <row r="503" spans="2:17" ht="14.25">
      <c r="B503" s="70" t="s">
        <v>789</v>
      </c>
      <c r="C503" s="70" t="s">
        <v>790</v>
      </c>
      <c r="D503" s="109">
        <v>43090</v>
      </c>
      <c r="E503" s="110" t="s">
        <v>28</v>
      </c>
      <c r="F503" s="112">
        <v>17</v>
      </c>
      <c r="G503" s="122">
        <v>1</v>
      </c>
      <c r="H503" s="123">
        <v>2602655</v>
      </c>
      <c r="I503" s="115">
        <v>1747</v>
      </c>
      <c r="J503" s="131"/>
      <c r="K503" s="145"/>
      <c r="L503" s="145"/>
      <c r="M503" s="146"/>
      <c r="N503" s="153"/>
      <c r="O503" s="131"/>
      <c r="P503" s="131"/>
      <c r="Q503" s="86"/>
    </row>
    <row r="504" spans="2:17" ht="14.25">
      <c r="B504" s="70" t="s">
        <v>1020</v>
      </c>
      <c r="C504" s="70" t="s">
        <v>1020</v>
      </c>
      <c r="D504" s="109">
        <v>42859</v>
      </c>
      <c r="E504" s="110" t="s">
        <v>165</v>
      </c>
      <c r="F504" s="112">
        <v>15</v>
      </c>
      <c r="G504" s="122">
        <v>1</v>
      </c>
      <c r="H504" s="123">
        <v>2600780</v>
      </c>
      <c r="I504" s="115">
        <v>1938</v>
      </c>
      <c r="J504" s="131"/>
      <c r="K504" s="145"/>
      <c r="L504" s="145"/>
      <c r="M504" s="146"/>
      <c r="N504" s="153"/>
      <c r="O504" s="131"/>
      <c r="P504" s="131"/>
      <c r="Q504" s="86"/>
    </row>
    <row r="505" spans="2:17" ht="14.25">
      <c r="B505" s="70" t="s">
        <v>236</v>
      </c>
      <c r="C505" s="70" t="s">
        <v>237</v>
      </c>
      <c r="D505" s="109">
        <v>43552</v>
      </c>
      <c r="E505" s="111" t="s">
        <v>48</v>
      </c>
      <c r="F505" s="112">
        <v>21</v>
      </c>
      <c r="G505" s="122">
        <v>1</v>
      </c>
      <c r="H505" s="113">
        <v>2578020</v>
      </c>
      <c r="I505" s="113">
        <v>1642</v>
      </c>
      <c r="J505" s="131"/>
      <c r="K505" s="145"/>
      <c r="L505" s="145"/>
      <c r="M505" s="146"/>
      <c r="N505" s="153"/>
      <c r="O505" s="131"/>
      <c r="P505" s="131"/>
      <c r="Q505" s="86"/>
    </row>
    <row r="506" spans="2:17" ht="14.25">
      <c r="B506" s="111" t="s">
        <v>204</v>
      </c>
      <c r="C506" s="111" t="s">
        <v>204</v>
      </c>
      <c r="D506" s="109">
        <v>43573</v>
      </c>
      <c r="E506" s="111" t="s">
        <v>65</v>
      </c>
      <c r="F506" s="112"/>
      <c r="G506" s="122">
        <v>1</v>
      </c>
      <c r="H506" s="113">
        <v>2561180</v>
      </c>
      <c r="I506" s="113">
        <v>2567</v>
      </c>
      <c r="J506" s="131"/>
      <c r="K506" s="145"/>
      <c r="L506" s="145"/>
      <c r="M506" s="146"/>
      <c r="N506" s="153"/>
      <c r="O506" s="131"/>
      <c r="P506" s="131"/>
      <c r="Q506" s="86"/>
    </row>
    <row r="507" spans="2:17" ht="14.25">
      <c r="B507" s="111" t="s">
        <v>172</v>
      </c>
      <c r="C507" s="111" t="s">
        <v>173</v>
      </c>
      <c r="D507" s="109">
        <v>43601</v>
      </c>
      <c r="E507" s="111" t="s">
        <v>48</v>
      </c>
      <c r="F507" s="112">
        <v>16</v>
      </c>
      <c r="G507" s="122">
        <v>1</v>
      </c>
      <c r="H507" s="113">
        <v>2534750</v>
      </c>
      <c r="I507" s="113">
        <v>2018</v>
      </c>
      <c r="J507" s="131"/>
      <c r="K507" s="145"/>
      <c r="L507" s="145"/>
      <c r="M507" s="146"/>
      <c r="N507" s="153"/>
      <c r="O507" s="131"/>
      <c r="P507" s="131"/>
      <c r="Q507" s="86"/>
    </row>
    <row r="508" spans="2:17" ht="14.25">
      <c r="B508" s="141" t="s">
        <v>1514</v>
      </c>
      <c r="C508" s="141" t="s">
        <v>1512</v>
      </c>
      <c r="D508" s="127">
        <v>43818</v>
      </c>
      <c r="E508" s="63" t="s">
        <v>31</v>
      </c>
      <c r="F508" s="128">
        <v>26</v>
      </c>
      <c r="G508" s="129">
        <v>1</v>
      </c>
      <c r="H508" s="119">
        <v>2487170</v>
      </c>
      <c r="I508" s="119">
        <v>1765</v>
      </c>
      <c r="J508" s="131"/>
      <c r="K508" s="145"/>
      <c r="L508" s="145"/>
      <c r="M508" s="146"/>
      <c r="N508" s="153"/>
      <c r="O508" s="131"/>
      <c r="P508" s="131"/>
      <c r="Q508" s="86"/>
    </row>
    <row r="509" spans="2:17" ht="14.25">
      <c r="B509" s="70" t="s">
        <v>468</v>
      </c>
      <c r="C509" s="70" t="s">
        <v>469</v>
      </c>
      <c r="D509" s="109">
        <v>43384</v>
      </c>
      <c r="E509" s="111" t="s">
        <v>48</v>
      </c>
      <c r="F509" s="112">
        <v>18</v>
      </c>
      <c r="G509" s="122">
        <v>1</v>
      </c>
      <c r="H509" s="113">
        <v>2480950</v>
      </c>
      <c r="I509" s="116">
        <v>1896</v>
      </c>
      <c r="J509" s="131"/>
      <c r="K509" s="145"/>
      <c r="L509" s="145"/>
      <c r="M509" s="146"/>
      <c r="N509" s="153"/>
      <c r="O509" s="131"/>
      <c r="P509" s="131"/>
      <c r="Q509" s="86"/>
    </row>
    <row r="510" spans="2:17" ht="14.25">
      <c r="B510" s="70" t="s">
        <v>462</v>
      </c>
      <c r="C510" s="70" t="s">
        <v>463</v>
      </c>
      <c r="D510" s="109">
        <v>43384</v>
      </c>
      <c r="E510" s="111" t="s">
        <v>65</v>
      </c>
      <c r="F510" s="112"/>
      <c r="G510" s="122">
        <v>1</v>
      </c>
      <c r="H510" s="113">
        <v>2441055</v>
      </c>
      <c r="I510" s="116">
        <v>2969</v>
      </c>
      <c r="J510" s="131"/>
      <c r="K510" s="145"/>
      <c r="L510" s="145"/>
      <c r="M510" s="146"/>
      <c r="N510" s="153"/>
      <c r="O510" s="131"/>
      <c r="P510" s="131"/>
      <c r="Q510" s="86"/>
    </row>
    <row r="511" spans="2:17" ht="14.25">
      <c r="B511" s="111" t="s">
        <v>157</v>
      </c>
      <c r="C511" s="111" t="s">
        <v>158</v>
      </c>
      <c r="D511" s="109">
        <v>43615</v>
      </c>
      <c r="E511" s="111" t="s">
        <v>31</v>
      </c>
      <c r="F511" s="112"/>
      <c r="G511" s="122">
        <v>1</v>
      </c>
      <c r="H511" s="113">
        <v>2411506</v>
      </c>
      <c r="I511" s="113">
        <v>1483</v>
      </c>
      <c r="J511" s="131"/>
      <c r="K511" s="145"/>
      <c r="L511" s="145"/>
      <c r="M511" s="146"/>
      <c r="N511" s="153"/>
      <c r="O511" s="131"/>
      <c r="P511" s="131"/>
      <c r="Q511" s="86"/>
    </row>
    <row r="512" spans="2:17" ht="14.25">
      <c r="B512" s="70" t="s">
        <v>664</v>
      </c>
      <c r="C512" s="70" t="s">
        <v>664</v>
      </c>
      <c r="D512" s="149">
        <v>43209</v>
      </c>
      <c r="E512" s="110" t="s">
        <v>119</v>
      </c>
      <c r="F512" s="112"/>
      <c r="G512" s="122">
        <v>1</v>
      </c>
      <c r="H512" s="113">
        <v>2400450</v>
      </c>
      <c r="I512" s="113">
        <v>2007</v>
      </c>
      <c r="J512" s="131"/>
      <c r="K512" s="145"/>
      <c r="L512" s="145"/>
      <c r="M512" s="146"/>
      <c r="N512" s="153"/>
      <c r="O512" s="131"/>
      <c r="P512" s="131"/>
      <c r="Q512" s="86"/>
    </row>
    <row r="513" spans="2:17" ht="14.25">
      <c r="B513" s="70" t="s">
        <v>1025</v>
      </c>
      <c r="C513" s="70" t="s">
        <v>1025</v>
      </c>
      <c r="D513" s="109">
        <v>42852</v>
      </c>
      <c r="E513" s="110" t="s">
        <v>20</v>
      </c>
      <c r="F513" s="112"/>
      <c r="G513" s="122">
        <v>1</v>
      </c>
      <c r="H513" s="123">
        <v>2320185</v>
      </c>
      <c r="I513" s="115">
        <v>1601</v>
      </c>
      <c r="J513" s="131"/>
      <c r="K513" s="145"/>
      <c r="L513" s="145"/>
      <c r="M513" s="146"/>
      <c r="N513" s="153"/>
      <c r="O513" s="131"/>
      <c r="P513" s="131"/>
      <c r="Q513" s="86"/>
    </row>
    <row r="514" spans="2:17" ht="14.25">
      <c r="B514" s="70" t="s">
        <v>647</v>
      </c>
      <c r="C514" s="70" t="s">
        <v>648</v>
      </c>
      <c r="D514" s="109">
        <v>43216</v>
      </c>
      <c r="E514" s="110" t="s">
        <v>31</v>
      </c>
      <c r="F514" s="112"/>
      <c r="G514" s="122">
        <v>1</v>
      </c>
      <c r="H514" s="113">
        <v>2317195</v>
      </c>
      <c r="I514" s="116">
        <v>1860</v>
      </c>
      <c r="J514" s="131"/>
      <c r="K514" s="145"/>
      <c r="L514" s="145"/>
      <c r="M514" s="146"/>
      <c r="N514" s="153"/>
      <c r="O514" s="131"/>
      <c r="P514" s="131"/>
      <c r="Q514" s="86"/>
    </row>
    <row r="515" spans="2:17" ht="14.25">
      <c r="B515" s="111" t="s">
        <v>530</v>
      </c>
      <c r="C515" s="111" t="s">
        <v>531</v>
      </c>
      <c r="D515" s="109">
        <v>43328</v>
      </c>
      <c r="E515" s="111" t="s">
        <v>48</v>
      </c>
      <c r="F515" s="112"/>
      <c r="G515" s="122">
        <v>1</v>
      </c>
      <c r="H515" s="113">
        <v>2313530</v>
      </c>
      <c r="I515" s="113">
        <v>1583</v>
      </c>
      <c r="J515" s="131"/>
      <c r="K515" s="145"/>
      <c r="L515" s="145"/>
      <c r="M515" s="146"/>
      <c r="N515" s="153"/>
      <c r="O515" s="131"/>
      <c r="P515" s="131"/>
      <c r="Q515" s="86"/>
    </row>
    <row r="516" spans="2:17" ht="14.25">
      <c r="B516" s="111" t="s">
        <v>265</v>
      </c>
      <c r="C516" s="111" t="s">
        <v>266</v>
      </c>
      <c r="D516" s="109">
        <v>43531</v>
      </c>
      <c r="E516" s="111" t="s">
        <v>165</v>
      </c>
      <c r="F516" s="112">
        <v>10</v>
      </c>
      <c r="G516" s="122">
        <v>1</v>
      </c>
      <c r="H516" s="113">
        <v>2313415</v>
      </c>
      <c r="I516" s="113">
        <v>1435</v>
      </c>
      <c r="J516" s="131"/>
      <c r="K516" s="145"/>
      <c r="L516" s="145"/>
      <c r="M516" s="146"/>
      <c r="N516" s="153"/>
      <c r="O516" s="131"/>
      <c r="P516" s="131"/>
      <c r="Q516" s="86"/>
    </row>
    <row r="517" spans="2:17" ht="14.25">
      <c r="B517" s="111" t="s">
        <v>80</v>
      </c>
      <c r="C517" s="111" t="s">
        <v>80</v>
      </c>
      <c r="D517" s="109">
        <v>43727</v>
      </c>
      <c r="E517" s="111" t="s">
        <v>31</v>
      </c>
      <c r="F517" s="112"/>
      <c r="G517" s="122">
        <v>1</v>
      </c>
      <c r="H517" s="113">
        <v>2231560</v>
      </c>
      <c r="I517" s="113">
        <v>2825</v>
      </c>
      <c r="J517" s="131"/>
      <c r="K517" s="145"/>
      <c r="L517" s="145"/>
      <c r="M517" s="146"/>
      <c r="N517" s="153"/>
      <c r="O517" s="131"/>
      <c r="P517" s="131"/>
      <c r="Q517" s="86"/>
    </row>
    <row r="518" spans="2:17" ht="14.25">
      <c r="B518" s="111" t="s">
        <v>856</v>
      </c>
      <c r="C518" s="111" t="s">
        <v>857</v>
      </c>
      <c r="D518" s="149">
        <v>43027</v>
      </c>
      <c r="E518" s="110" t="s">
        <v>48</v>
      </c>
      <c r="F518" s="122">
        <v>8</v>
      </c>
      <c r="G518" s="122">
        <v>1</v>
      </c>
      <c r="H518" s="123">
        <v>2204860</v>
      </c>
      <c r="I518" s="115">
        <v>1391</v>
      </c>
      <c r="J518" s="131"/>
      <c r="K518" s="145"/>
      <c r="L518" s="145"/>
      <c r="M518" s="146"/>
      <c r="N518" s="153"/>
      <c r="O518" s="131"/>
      <c r="P518" s="131"/>
      <c r="Q518" s="86"/>
    </row>
    <row r="519" spans="2:17" ht="14.25">
      <c r="B519" s="70" t="s">
        <v>324</v>
      </c>
      <c r="C519" s="70" t="s">
        <v>325</v>
      </c>
      <c r="D519" s="109">
        <v>43489</v>
      </c>
      <c r="E519" s="111" t="s">
        <v>48</v>
      </c>
      <c r="F519" s="112">
        <v>24</v>
      </c>
      <c r="G519" s="122">
        <v>1</v>
      </c>
      <c r="H519" s="113">
        <v>2186425</v>
      </c>
      <c r="I519" s="116">
        <v>1461</v>
      </c>
      <c r="J519" s="131"/>
      <c r="K519" s="145"/>
      <c r="L519" s="145"/>
      <c r="M519" s="146"/>
      <c r="N519" s="153"/>
      <c r="O519" s="131"/>
      <c r="P519" s="131"/>
      <c r="Q519" s="86"/>
    </row>
    <row r="520" spans="2:17" ht="14.25">
      <c r="B520" s="63" t="s">
        <v>1450</v>
      </c>
      <c r="C520" s="63" t="s">
        <v>1449</v>
      </c>
      <c r="D520" s="127">
        <v>43769</v>
      </c>
      <c r="E520" s="63" t="s">
        <v>31</v>
      </c>
      <c r="F520" s="128"/>
      <c r="G520" s="129">
        <v>1</v>
      </c>
      <c r="H520" s="161">
        <v>2128860</v>
      </c>
      <c r="I520" s="161">
        <v>2277</v>
      </c>
      <c r="J520" s="86"/>
      <c r="K520" s="151"/>
      <c r="L520" s="151"/>
      <c r="M520" s="146"/>
      <c r="N520" s="152"/>
      <c r="O520" s="86"/>
      <c r="P520" s="86"/>
      <c r="Q520" s="86"/>
    </row>
    <row r="521" spans="2:17" ht="14.25">
      <c r="B521" s="111" t="s">
        <v>63</v>
      </c>
      <c r="C521" s="111" t="s">
        <v>64</v>
      </c>
      <c r="D521" s="109">
        <v>43629</v>
      </c>
      <c r="E521" s="111" t="s">
        <v>65</v>
      </c>
      <c r="F521" s="112"/>
      <c r="G521" s="122" t="e">
        <f>ROUNDUP(DATEDIF(D521,$B$587,"d")/7,0)</f>
        <v>#VALUE!</v>
      </c>
      <c r="H521" s="113">
        <v>2126668</v>
      </c>
      <c r="I521" s="113">
        <v>1618</v>
      </c>
      <c r="J521" s="131"/>
      <c r="K521" s="145"/>
      <c r="L521" s="145"/>
      <c r="M521" s="146"/>
      <c r="N521" s="153"/>
      <c r="O521" s="131"/>
      <c r="P521" s="131"/>
      <c r="Q521" s="86"/>
    </row>
    <row r="522" spans="2:17" ht="14.25">
      <c r="B522" s="108" t="s">
        <v>1059</v>
      </c>
      <c r="C522" s="108" t="s">
        <v>1060</v>
      </c>
      <c r="D522" s="109">
        <v>42824</v>
      </c>
      <c r="E522" s="110" t="s">
        <v>31</v>
      </c>
      <c r="F522" s="112"/>
      <c r="G522" s="122">
        <v>1</v>
      </c>
      <c r="H522" s="123">
        <v>2114360</v>
      </c>
      <c r="I522" s="115">
        <v>1746</v>
      </c>
      <c r="J522" s="131"/>
      <c r="K522" s="145"/>
      <c r="L522" s="145"/>
      <c r="M522" s="146"/>
      <c r="N522" s="153"/>
      <c r="O522" s="131"/>
      <c r="P522" s="131"/>
      <c r="Q522" s="86"/>
    </row>
    <row r="523" spans="2:17" ht="14.25">
      <c r="B523" s="63" t="s">
        <v>1456</v>
      </c>
      <c r="C523" s="63" t="s">
        <v>1457</v>
      </c>
      <c r="D523" s="127">
        <v>43776</v>
      </c>
      <c r="E523" s="63" t="s">
        <v>65</v>
      </c>
      <c r="F523" s="128"/>
      <c r="G523" s="129">
        <v>1</v>
      </c>
      <c r="H523" s="119">
        <v>2101225</v>
      </c>
      <c r="I523" s="119">
        <v>2279</v>
      </c>
      <c r="J523" s="86"/>
      <c r="K523" s="151"/>
      <c r="L523" s="151"/>
      <c r="M523" s="146"/>
      <c r="N523" s="152"/>
      <c r="O523" s="86"/>
      <c r="P523" s="86"/>
      <c r="Q523" s="86"/>
    </row>
    <row r="524" spans="2:17" ht="14.25">
      <c r="B524" s="70" t="s">
        <v>625</v>
      </c>
      <c r="C524" s="70" t="s">
        <v>626</v>
      </c>
      <c r="D524" s="109">
        <v>43230</v>
      </c>
      <c r="E524" s="111" t="s">
        <v>48</v>
      </c>
      <c r="F524" s="112">
        <v>8</v>
      </c>
      <c r="G524" s="122">
        <v>1</v>
      </c>
      <c r="H524" s="113">
        <v>2082000</v>
      </c>
      <c r="I524" s="116">
        <v>1337</v>
      </c>
      <c r="J524" s="131"/>
      <c r="K524" s="145"/>
      <c r="L524" s="145"/>
      <c r="M524" s="146"/>
      <c r="N524" s="153"/>
      <c r="O524" s="131"/>
      <c r="P524" s="131"/>
      <c r="Q524" s="86"/>
    </row>
    <row r="525" spans="2:17" ht="14.25">
      <c r="B525" s="131" t="s">
        <v>927</v>
      </c>
      <c r="C525" s="131" t="s">
        <v>928</v>
      </c>
      <c r="D525" s="149">
        <v>42964</v>
      </c>
      <c r="E525" s="131" t="s">
        <v>48</v>
      </c>
      <c r="F525" s="154">
        <v>1</v>
      </c>
      <c r="G525" s="122">
        <v>1</v>
      </c>
      <c r="H525" s="123">
        <v>2064305</v>
      </c>
      <c r="I525" s="115">
        <v>1340</v>
      </c>
      <c r="J525" s="131"/>
      <c r="K525" s="145"/>
      <c r="L525" s="145"/>
      <c r="M525" s="146"/>
      <c r="N525" s="153"/>
      <c r="O525" s="131"/>
      <c r="P525" s="131"/>
      <c r="Q525" s="86"/>
    </row>
    <row r="526" spans="2:17" ht="14.25">
      <c r="B526" s="70" t="s">
        <v>974</v>
      </c>
      <c r="C526" s="70" t="s">
        <v>975</v>
      </c>
      <c r="D526" s="109">
        <v>42915</v>
      </c>
      <c r="E526" s="110" t="s">
        <v>31</v>
      </c>
      <c r="F526" s="112"/>
      <c r="G526" s="122">
        <v>1</v>
      </c>
      <c r="H526" s="123">
        <v>2054670</v>
      </c>
      <c r="I526" s="115">
        <v>1424</v>
      </c>
      <c r="J526" s="131"/>
      <c r="K526" s="145"/>
      <c r="L526" s="145"/>
      <c r="M526" s="146"/>
      <c r="N526" s="153"/>
      <c r="O526" s="131"/>
      <c r="P526" s="131"/>
      <c r="Q526" s="86"/>
    </row>
    <row r="527" spans="2:17" ht="14.25">
      <c r="B527" s="111" t="s">
        <v>758</v>
      </c>
      <c r="C527" s="111" t="s">
        <v>759</v>
      </c>
      <c r="D527" s="109">
        <v>43111</v>
      </c>
      <c r="E527" s="111" t="s">
        <v>48</v>
      </c>
      <c r="F527" s="112"/>
      <c r="G527" s="122">
        <v>1</v>
      </c>
      <c r="H527" s="113">
        <v>2038720</v>
      </c>
      <c r="I527" s="113">
        <v>1421</v>
      </c>
      <c r="J527" s="131"/>
      <c r="K527" s="145"/>
      <c r="L527" s="145"/>
      <c r="M527" s="146"/>
      <c r="N527" s="153"/>
      <c r="O527" s="131"/>
      <c r="P527" s="131"/>
      <c r="Q527" s="86"/>
    </row>
    <row r="528" spans="2:17" ht="14.25">
      <c r="B528" s="111" t="s">
        <v>1234</v>
      </c>
      <c r="C528" s="111" t="s">
        <v>1235</v>
      </c>
      <c r="D528" s="109">
        <v>42705</v>
      </c>
      <c r="E528" s="111" t="s">
        <v>28</v>
      </c>
      <c r="F528" s="121">
        <v>23</v>
      </c>
      <c r="G528" s="122">
        <v>1</v>
      </c>
      <c r="H528" s="123">
        <v>2024300</v>
      </c>
      <c r="I528" s="123">
        <v>1473</v>
      </c>
      <c r="J528" s="131"/>
      <c r="K528" s="145"/>
      <c r="L528" s="145"/>
      <c r="M528" s="146"/>
      <c r="N528" s="153"/>
      <c r="O528" s="131"/>
      <c r="P528" s="131"/>
      <c r="Q528" s="86"/>
    </row>
    <row r="529" spans="2:17" ht="14.25">
      <c r="B529" s="111" t="s">
        <v>120</v>
      </c>
      <c r="C529" s="111" t="s">
        <v>121</v>
      </c>
      <c r="D529" s="109">
        <v>43678</v>
      </c>
      <c r="E529" s="111" t="s">
        <v>31</v>
      </c>
      <c r="F529" s="112"/>
      <c r="G529" s="122">
        <v>1</v>
      </c>
      <c r="H529" s="113">
        <v>2015070</v>
      </c>
      <c r="I529" s="113">
        <v>21601</v>
      </c>
      <c r="J529" s="131"/>
      <c r="K529" s="145"/>
      <c r="L529" s="145"/>
      <c r="M529" s="146"/>
      <c r="N529" s="153"/>
      <c r="O529" s="131"/>
      <c r="P529" s="131"/>
      <c r="Q529" s="86"/>
    </row>
    <row r="530" spans="2:17" ht="14.25">
      <c r="B530" s="108" t="s">
        <v>288</v>
      </c>
      <c r="C530" s="108" t="s">
        <v>289</v>
      </c>
      <c r="D530" s="109">
        <v>43510</v>
      </c>
      <c r="E530" s="111" t="s">
        <v>65</v>
      </c>
      <c r="F530" s="112"/>
      <c r="G530" s="122">
        <v>1</v>
      </c>
      <c r="H530" s="113">
        <v>2012134</v>
      </c>
      <c r="I530" s="116">
        <v>1573</v>
      </c>
      <c r="J530" s="131"/>
      <c r="K530" s="145"/>
      <c r="L530" s="145"/>
      <c r="M530" s="146"/>
      <c r="N530" s="153"/>
      <c r="O530" s="131"/>
      <c r="P530" s="131"/>
      <c r="Q530" s="86"/>
    </row>
    <row r="531" spans="2:17" ht="14.25">
      <c r="B531" s="131" t="s">
        <v>899</v>
      </c>
      <c r="C531" s="131" t="s">
        <v>898</v>
      </c>
      <c r="D531" s="149">
        <v>42992</v>
      </c>
      <c r="E531" s="160" t="s">
        <v>48</v>
      </c>
      <c r="F531" s="154">
        <v>4</v>
      </c>
      <c r="G531" s="122">
        <v>1</v>
      </c>
      <c r="H531" s="123">
        <v>1994857</v>
      </c>
      <c r="I531" s="115">
        <v>1425</v>
      </c>
      <c r="J531" s="131"/>
      <c r="K531" s="145"/>
      <c r="L531" s="145"/>
      <c r="M531" s="146"/>
      <c r="N531" s="153"/>
      <c r="O531" s="131"/>
      <c r="P531" s="131"/>
      <c r="Q531" s="86"/>
    </row>
    <row r="532" spans="2:17" ht="14.25">
      <c r="B532" s="137" t="s">
        <v>444</v>
      </c>
      <c r="C532" s="70" t="s">
        <v>445</v>
      </c>
      <c r="D532" s="109">
        <v>43398</v>
      </c>
      <c r="E532" s="110" t="s">
        <v>48</v>
      </c>
      <c r="F532" s="112">
        <v>14</v>
      </c>
      <c r="G532" s="122">
        <v>1</v>
      </c>
      <c r="H532" s="113">
        <v>1986080</v>
      </c>
      <c r="I532" s="116">
        <v>2146</v>
      </c>
      <c r="J532" s="131"/>
      <c r="K532" s="145"/>
      <c r="L532" s="145"/>
      <c r="M532" s="146"/>
      <c r="N532" s="153"/>
      <c r="O532" s="131"/>
      <c r="P532" s="131"/>
      <c r="Q532" s="86"/>
    </row>
    <row r="533" spans="2:17" ht="14.25">
      <c r="B533" s="111" t="s">
        <v>569</v>
      </c>
      <c r="C533" s="111" t="s">
        <v>570</v>
      </c>
      <c r="D533" s="109">
        <v>43286</v>
      </c>
      <c r="E533" s="111" t="s">
        <v>65</v>
      </c>
      <c r="F533" s="112"/>
      <c r="G533" s="122">
        <v>1</v>
      </c>
      <c r="H533" s="113">
        <v>1967491</v>
      </c>
      <c r="I533" s="116">
        <v>1409</v>
      </c>
      <c r="J533" s="131"/>
      <c r="K533" s="145"/>
      <c r="L533" s="145"/>
      <c r="M533" s="146"/>
      <c r="N533" s="153"/>
      <c r="O533" s="131"/>
      <c r="P533" s="131"/>
      <c r="Q533" s="86"/>
    </row>
    <row r="534" spans="2:17" ht="14.25">
      <c r="B534" s="111" t="s">
        <v>145</v>
      </c>
      <c r="C534" s="111" t="s">
        <v>146</v>
      </c>
      <c r="D534" s="109">
        <v>43629</v>
      </c>
      <c r="E534" s="111" t="s">
        <v>48</v>
      </c>
      <c r="F534" s="112">
        <v>20</v>
      </c>
      <c r="G534" s="122" t="e">
        <f>ROUNDUP(DATEDIF(D534,$B$587,"d")/7,0)</f>
        <v>#VALUE!</v>
      </c>
      <c r="H534" s="113">
        <v>1961125</v>
      </c>
      <c r="I534" s="113">
        <v>1431</v>
      </c>
      <c r="J534" s="131"/>
      <c r="K534" s="145"/>
      <c r="L534" s="145"/>
      <c r="M534" s="146"/>
      <c r="N534" s="153"/>
      <c r="O534" s="131"/>
      <c r="P534" s="131"/>
      <c r="Q534" s="86"/>
    </row>
    <row r="535" spans="2:17" ht="14.25">
      <c r="B535" s="131" t="s">
        <v>930</v>
      </c>
      <c r="C535" s="131" t="s">
        <v>930</v>
      </c>
      <c r="D535" s="149">
        <v>42964</v>
      </c>
      <c r="E535" s="131" t="s">
        <v>65</v>
      </c>
      <c r="F535" s="131"/>
      <c r="G535" s="122">
        <v>1</v>
      </c>
      <c r="H535" s="123">
        <v>1953695</v>
      </c>
      <c r="I535" s="115">
        <v>1289</v>
      </c>
      <c r="J535" s="131"/>
      <c r="K535" s="145"/>
      <c r="L535" s="145"/>
      <c r="M535" s="146"/>
      <c r="N535" s="153"/>
      <c r="O535" s="131"/>
      <c r="P535" s="131"/>
      <c r="Q535" s="86"/>
    </row>
    <row r="536" spans="2:17" ht="14.25">
      <c r="B536" s="70" t="s">
        <v>180</v>
      </c>
      <c r="C536" s="70" t="s">
        <v>180</v>
      </c>
      <c r="D536" s="109">
        <v>43594</v>
      </c>
      <c r="E536" s="111" t="s">
        <v>41</v>
      </c>
      <c r="F536" s="112"/>
      <c r="G536" s="122">
        <v>1</v>
      </c>
      <c r="H536" s="113">
        <v>1948298</v>
      </c>
      <c r="I536" s="113">
        <v>1592</v>
      </c>
      <c r="J536" s="131"/>
      <c r="K536" s="145"/>
      <c r="L536" s="145"/>
      <c r="M536" s="146"/>
      <c r="N536" s="153"/>
      <c r="O536" s="131"/>
      <c r="P536" s="131"/>
      <c r="Q536" s="86"/>
    </row>
    <row r="537" spans="2:17" ht="14.25">
      <c r="B537" s="111" t="s">
        <v>394</v>
      </c>
      <c r="C537" s="111" t="s">
        <v>394</v>
      </c>
      <c r="D537" s="109">
        <v>43433</v>
      </c>
      <c r="E537" s="111" t="s">
        <v>31</v>
      </c>
      <c r="F537" s="112"/>
      <c r="G537" s="122">
        <v>1</v>
      </c>
      <c r="H537" s="113">
        <v>1906565</v>
      </c>
      <c r="I537" s="113">
        <v>2155</v>
      </c>
      <c r="J537" s="131"/>
      <c r="K537" s="145"/>
      <c r="L537" s="145"/>
      <c r="M537" s="146"/>
      <c r="N537" s="153"/>
      <c r="O537" s="131"/>
      <c r="P537" s="131"/>
      <c r="Q537" s="86"/>
    </row>
    <row r="538" spans="2:17" ht="14.25">
      <c r="B538" s="70" t="s">
        <v>598</v>
      </c>
      <c r="C538" s="70" t="s">
        <v>599</v>
      </c>
      <c r="D538" s="109">
        <v>43265</v>
      </c>
      <c r="E538" s="110" t="s">
        <v>48</v>
      </c>
      <c r="F538" s="112">
        <v>10</v>
      </c>
      <c r="G538" s="122">
        <v>1</v>
      </c>
      <c r="H538" s="113">
        <v>1885780</v>
      </c>
      <c r="I538" s="116">
        <v>1171</v>
      </c>
      <c r="J538" s="131"/>
      <c r="K538" s="145"/>
      <c r="L538" s="145"/>
      <c r="M538" s="146"/>
      <c r="N538" s="153"/>
      <c r="O538" s="131"/>
      <c r="P538" s="131"/>
      <c r="Q538" s="86"/>
    </row>
    <row r="539" spans="2:17" ht="14.25">
      <c r="B539" s="141" t="s">
        <v>1416</v>
      </c>
      <c r="C539" s="141" t="s">
        <v>1416</v>
      </c>
      <c r="D539" s="127">
        <v>43748</v>
      </c>
      <c r="E539" s="63" t="s">
        <v>28</v>
      </c>
      <c r="F539" s="128">
        <v>16</v>
      </c>
      <c r="G539" s="129">
        <v>1</v>
      </c>
      <c r="H539" s="119">
        <v>1839175</v>
      </c>
      <c r="I539" s="119">
        <v>1429</v>
      </c>
      <c r="J539" s="86"/>
      <c r="K539" s="151"/>
      <c r="L539" s="151"/>
      <c r="M539" s="146"/>
      <c r="N539" s="152"/>
      <c r="O539" s="86"/>
      <c r="P539" s="86"/>
      <c r="Q539" s="86"/>
    </row>
    <row r="540" spans="2:17" ht="14.25">
      <c r="B540" s="111" t="s">
        <v>1170</v>
      </c>
      <c r="C540" s="111" t="s">
        <v>1171</v>
      </c>
      <c r="D540" s="109">
        <v>42705</v>
      </c>
      <c r="E540" s="111" t="s">
        <v>65</v>
      </c>
      <c r="F540" s="121"/>
      <c r="G540" s="122">
        <v>1</v>
      </c>
      <c r="H540" s="123">
        <v>1808700</v>
      </c>
      <c r="I540" s="123">
        <v>1319</v>
      </c>
      <c r="J540" s="131"/>
      <c r="K540" s="145"/>
      <c r="L540" s="145"/>
      <c r="M540" s="146"/>
      <c r="N540" s="153"/>
      <c r="O540" s="131"/>
      <c r="P540" s="131"/>
      <c r="Q540" s="86"/>
    </row>
    <row r="541" spans="2:17" ht="14.25">
      <c r="B541" s="111" t="s">
        <v>522</v>
      </c>
      <c r="C541" s="111" t="s">
        <v>523</v>
      </c>
      <c r="D541" s="109">
        <v>43335</v>
      </c>
      <c r="E541" s="111" t="s">
        <v>165</v>
      </c>
      <c r="F541" s="112">
        <v>13</v>
      </c>
      <c r="G541" s="122">
        <v>1</v>
      </c>
      <c r="H541" s="113">
        <v>1808202</v>
      </c>
      <c r="I541" s="116">
        <v>1213</v>
      </c>
      <c r="J541" s="131"/>
      <c r="K541" s="145"/>
      <c r="L541" s="145"/>
      <c r="M541" s="146"/>
      <c r="N541" s="153"/>
      <c r="O541" s="131"/>
      <c r="P541" s="131"/>
      <c r="Q541" s="86"/>
    </row>
    <row r="542" spans="2:17" ht="14.25">
      <c r="B542" s="111" t="s">
        <v>1099</v>
      </c>
      <c r="C542" s="111" t="s">
        <v>1099</v>
      </c>
      <c r="D542" s="109">
        <v>42782</v>
      </c>
      <c r="E542" s="111" t="s">
        <v>102</v>
      </c>
      <c r="F542" s="121">
        <v>22</v>
      </c>
      <c r="G542" s="122">
        <v>1</v>
      </c>
      <c r="H542" s="123">
        <v>1750880</v>
      </c>
      <c r="I542" s="124">
        <v>1700</v>
      </c>
      <c r="J542" s="131"/>
      <c r="K542" s="145"/>
      <c r="L542" s="145"/>
      <c r="M542" s="146"/>
      <c r="N542" s="153"/>
      <c r="O542" s="131"/>
      <c r="P542" s="131"/>
      <c r="Q542" s="86"/>
    </row>
    <row r="543" spans="2:17" ht="14.25">
      <c r="B543" s="70" t="s">
        <v>805</v>
      </c>
      <c r="C543" s="70" t="s">
        <v>805</v>
      </c>
      <c r="D543" s="109">
        <v>43076</v>
      </c>
      <c r="E543" s="110" t="s">
        <v>165</v>
      </c>
      <c r="F543" s="112">
        <v>10</v>
      </c>
      <c r="G543" s="122">
        <v>1</v>
      </c>
      <c r="H543" s="123">
        <v>1740285</v>
      </c>
      <c r="I543" s="123">
        <v>1085</v>
      </c>
      <c r="J543" s="131"/>
      <c r="K543" s="145"/>
      <c r="L543" s="145"/>
      <c r="M543" s="146"/>
      <c r="N543" s="153"/>
      <c r="O543" s="131"/>
      <c r="P543" s="131"/>
      <c r="Q543" s="86"/>
    </row>
    <row r="544" spans="2:17" ht="14.25">
      <c r="B544" s="70" t="s">
        <v>372</v>
      </c>
      <c r="C544" s="70" t="s">
        <v>373</v>
      </c>
      <c r="D544" s="109">
        <v>43454</v>
      </c>
      <c r="E544" s="111" t="s">
        <v>65</v>
      </c>
      <c r="F544" s="112"/>
      <c r="G544" s="122">
        <v>1</v>
      </c>
      <c r="H544" s="113">
        <v>1709976</v>
      </c>
      <c r="I544" s="116">
        <v>1262</v>
      </c>
      <c r="J544" s="131"/>
      <c r="K544" s="145"/>
      <c r="L544" s="145"/>
      <c r="M544" s="146"/>
      <c r="N544" s="153"/>
      <c r="O544" s="131"/>
      <c r="P544" s="131"/>
      <c r="Q544" s="86"/>
    </row>
    <row r="545" spans="2:17" ht="14.25">
      <c r="B545" s="63" t="s">
        <v>1437</v>
      </c>
      <c r="C545" s="63" t="s">
        <v>1436</v>
      </c>
      <c r="D545" s="127">
        <v>43762</v>
      </c>
      <c r="E545" s="63" t="s">
        <v>48</v>
      </c>
      <c r="F545" s="128">
        <v>32</v>
      </c>
      <c r="G545" s="129">
        <v>1</v>
      </c>
      <c r="H545" s="119">
        <v>1697785</v>
      </c>
      <c r="I545" s="119">
        <v>1776</v>
      </c>
      <c r="J545" s="86"/>
      <c r="K545" s="151"/>
      <c r="L545" s="151"/>
      <c r="M545" s="146"/>
      <c r="N545" s="152"/>
      <c r="O545" s="86"/>
      <c r="P545" s="86"/>
      <c r="Q545" s="86"/>
    </row>
    <row r="546" spans="2:17" ht="14.25">
      <c r="B546" s="111" t="s">
        <v>1236</v>
      </c>
      <c r="C546" s="111" t="s">
        <v>1237</v>
      </c>
      <c r="D546" s="109">
        <v>42705</v>
      </c>
      <c r="E546" s="111" t="s">
        <v>31</v>
      </c>
      <c r="F546" s="121"/>
      <c r="G546" s="122">
        <v>1</v>
      </c>
      <c r="H546" s="123">
        <v>1697399</v>
      </c>
      <c r="I546" s="123">
        <v>1293</v>
      </c>
      <c r="J546" s="131"/>
      <c r="K546" s="145"/>
      <c r="L546" s="145"/>
      <c r="M546" s="146"/>
      <c r="N546" s="153"/>
      <c r="O546" s="131"/>
      <c r="P546" s="131"/>
      <c r="Q546" s="86"/>
    </row>
    <row r="547" spans="2:17" ht="14.25">
      <c r="B547" s="111" t="s">
        <v>159</v>
      </c>
      <c r="C547" s="111" t="s">
        <v>160</v>
      </c>
      <c r="D547" s="109">
        <v>43615</v>
      </c>
      <c r="E547" s="111" t="s">
        <v>48</v>
      </c>
      <c r="F547" s="112">
        <v>24</v>
      </c>
      <c r="G547" s="122">
        <v>1</v>
      </c>
      <c r="H547" s="113">
        <v>1695955</v>
      </c>
      <c r="I547" s="113">
        <v>1237</v>
      </c>
      <c r="J547" s="131"/>
      <c r="K547" s="145"/>
      <c r="L547" s="145"/>
      <c r="M547" s="146"/>
      <c r="N547" s="153"/>
      <c r="O547" s="131"/>
      <c r="P547" s="131"/>
      <c r="Q547" s="86"/>
    </row>
    <row r="548" spans="2:17" ht="14.25">
      <c r="B548" s="63" t="s">
        <v>1556</v>
      </c>
      <c r="C548" s="63" t="s">
        <v>1555</v>
      </c>
      <c r="D548" s="127">
        <v>43853</v>
      </c>
      <c r="E548" s="63" t="s">
        <v>48</v>
      </c>
      <c r="F548" s="128">
        <v>19</v>
      </c>
      <c r="G548" s="129"/>
      <c r="H548" s="161">
        <v>1687230</v>
      </c>
      <c r="I548" s="161">
        <v>1012</v>
      </c>
      <c r="J548" s="86"/>
      <c r="K548" s="151"/>
      <c r="L548" s="151"/>
      <c r="M548" s="146"/>
      <c r="N548" s="152"/>
      <c r="O548" s="86"/>
      <c r="P548" s="86"/>
      <c r="Q548" s="86"/>
    </row>
    <row r="549" spans="2:17" ht="14.25">
      <c r="B549" s="111" t="s">
        <v>679</v>
      </c>
      <c r="C549" s="111" t="s">
        <v>680</v>
      </c>
      <c r="D549" s="109">
        <v>43188</v>
      </c>
      <c r="E549" s="111" t="s">
        <v>48</v>
      </c>
      <c r="F549" s="112">
        <v>11</v>
      </c>
      <c r="G549" s="122">
        <v>1</v>
      </c>
      <c r="H549" s="113">
        <v>1665655</v>
      </c>
      <c r="I549" s="113">
        <v>1100</v>
      </c>
      <c r="J549" s="131"/>
      <c r="K549" s="145"/>
      <c r="L549" s="145"/>
      <c r="M549" s="146"/>
      <c r="N549" s="153"/>
      <c r="O549" s="131"/>
      <c r="P549" s="131"/>
      <c r="Q549" s="86"/>
    </row>
    <row r="550" spans="2:17" ht="14.25">
      <c r="B550" s="108" t="s">
        <v>292</v>
      </c>
      <c r="C550" s="108" t="s">
        <v>293</v>
      </c>
      <c r="D550" s="109">
        <v>43510</v>
      </c>
      <c r="E550" s="111" t="s">
        <v>31</v>
      </c>
      <c r="F550" s="112"/>
      <c r="G550" s="122">
        <v>1</v>
      </c>
      <c r="H550" s="113">
        <v>1647210</v>
      </c>
      <c r="I550" s="116">
        <v>1350</v>
      </c>
      <c r="J550" s="131"/>
      <c r="K550" s="145"/>
      <c r="L550" s="145"/>
      <c r="M550" s="146"/>
      <c r="N550" s="153"/>
      <c r="O550" s="131"/>
      <c r="P550" s="131"/>
      <c r="Q550" s="86"/>
    </row>
    <row r="551" spans="2:17" ht="14.25">
      <c r="B551" s="70" t="s">
        <v>95</v>
      </c>
      <c r="C551" s="70" t="s">
        <v>95</v>
      </c>
      <c r="D551" s="109">
        <v>43706</v>
      </c>
      <c r="E551" s="110" t="s">
        <v>31</v>
      </c>
      <c r="F551" s="112"/>
      <c r="G551" s="122">
        <v>1</v>
      </c>
      <c r="H551" s="113">
        <v>1646820</v>
      </c>
      <c r="I551" s="116">
        <v>1177</v>
      </c>
      <c r="J551" s="131"/>
      <c r="K551" s="145"/>
      <c r="L551" s="145"/>
      <c r="M551" s="146"/>
      <c r="N551" s="153"/>
      <c r="O551" s="131"/>
      <c r="P551" s="131"/>
      <c r="Q551" s="86"/>
    </row>
    <row r="552" spans="2:17" ht="14.25">
      <c r="B552" s="70" t="s">
        <v>959</v>
      </c>
      <c r="C552" s="70" t="s">
        <v>960</v>
      </c>
      <c r="D552" s="109">
        <v>42929</v>
      </c>
      <c r="E552" s="110" t="s">
        <v>48</v>
      </c>
      <c r="F552" s="112">
        <v>11</v>
      </c>
      <c r="G552" s="122">
        <v>1</v>
      </c>
      <c r="H552" s="123">
        <v>1639877</v>
      </c>
      <c r="I552" s="115">
        <v>1232</v>
      </c>
      <c r="J552" s="131"/>
      <c r="K552" s="145"/>
      <c r="L552" s="145"/>
      <c r="M552" s="146"/>
      <c r="N552" s="153"/>
      <c r="O552" s="131"/>
      <c r="P552" s="131"/>
      <c r="Q552" s="86"/>
    </row>
    <row r="553" spans="2:17" ht="14.25">
      <c r="B553" s="111" t="s">
        <v>198</v>
      </c>
      <c r="C553" s="111" t="s">
        <v>199</v>
      </c>
      <c r="D553" s="109">
        <v>43580</v>
      </c>
      <c r="E553" s="111" t="s">
        <v>165</v>
      </c>
      <c r="F553" s="112">
        <v>19</v>
      </c>
      <c r="G553" s="122">
        <v>1</v>
      </c>
      <c r="H553" s="113">
        <v>1636241</v>
      </c>
      <c r="I553" s="113">
        <v>1131</v>
      </c>
      <c r="J553" s="131"/>
      <c r="K553" s="145"/>
      <c r="L553" s="145"/>
      <c r="M553" s="146"/>
      <c r="N553" s="153"/>
      <c r="O553" s="131"/>
      <c r="P553" s="131"/>
      <c r="Q553" s="86"/>
    </row>
    <row r="554" spans="2:17" ht="14.25">
      <c r="B554" s="108" t="s">
        <v>1045</v>
      </c>
      <c r="C554" s="108" t="s">
        <v>1046</v>
      </c>
      <c r="D554" s="109">
        <v>42831</v>
      </c>
      <c r="E554" s="110" t="s">
        <v>48</v>
      </c>
      <c r="F554" s="112">
        <v>17</v>
      </c>
      <c r="G554" s="122">
        <v>1</v>
      </c>
      <c r="H554" s="123">
        <v>1578585</v>
      </c>
      <c r="I554" s="115">
        <v>1143</v>
      </c>
      <c r="J554" s="131"/>
      <c r="K554" s="145"/>
      <c r="L554" s="145"/>
      <c r="M554" s="146"/>
      <c r="N554" s="153"/>
      <c r="O554" s="131"/>
      <c r="P554" s="131"/>
      <c r="Q554" s="86"/>
    </row>
    <row r="555" spans="2:17" ht="14.25">
      <c r="B555" s="111" t="s">
        <v>366</v>
      </c>
      <c r="C555" s="111" t="s">
        <v>367</v>
      </c>
      <c r="D555" s="109">
        <v>43461</v>
      </c>
      <c r="E555" s="111" t="s">
        <v>48</v>
      </c>
      <c r="F555" s="112">
        <v>12</v>
      </c>
      <c r="G555" s="122">
        <v>1</v>
      </c>
      <c r="H555" s="113">
        <v>1578405</v>
      </c>
      <c r="I555" s="116">
        <v>1061</v>
      </c>
      <c r="J555" s="131"/>
      <c r="K555" s="145"/>
      <c r="L555" s="145"/>
      <c r="M555" s="146"/>
      <c r="N555" s="153"/>
      <c r="O555" s="131"/>
      <c r="P555" s="131"/>
      <c r="Q555" s="86"/>
    </row>
    <row r="556" spans="2:17" ht="14.25">
      <c r="B556" s="111" t="s">
        <v>486</v>
      </c>
      <c r="C556" s="111" t="s">
        <v>487</v>
      </c>
      <c r="D556" s="109">
        <v>43370</v>
      </c>
      <c r="E556" s="111" t="s">
        <v>31</v>
      </c>
      <c r="F556" s="112"/>
      <c r="G556" s="122">
        <v>1</v>
      </c>
      <c r="H556" s="113">
        <v>1562264</v>
      </c>
      <c r="I556" s="116">
        <v>1245</v>
      </c>
      <c r="J556" s="131"/>
      <c r="K556" s="145"/>
      <c r="L556" s="145"/>
      <c r="M556" s="146"/>
      <c r="N556" s="153"/>
      <c r="O556" s="131"/>
      <c r="P556" s="131"/>
      <c r="Q556" s="86"/>
    </row>
    <row r="557" spans="2:17" ht="14.25">
      <c r="B557" s="70" t="s">
        <v>83</v>
      </c>
      <c r="C557" s="70" t="s">
        <v>84</v>
      </c>
      <c r="D557" s="109">
        <v>43706</v>
      </c>
      <c r="E557" s="110" t="s">
        <v>48</v>
      </c>
      <c r="F557" s="112">
        <v>21</v>
      </c>
      <c r="G557" s="122">
        <v>1</v>
      </c>
      <c r="H557" s="113">
        <v>1558885</v>
      </c>
      <c r="I557" s="116">
        <v>1086</v>
      </c>
      <c r="J557" s="131"/>
      <c r="K557" s="145"/>
      <c r="L557" s="145"/>
      <c r="M557" s="146"/>
      <c r="N557" s="153"/>
      <c r="O557" s="131"/>
      <c r="P557" s="131"/>
      <c r="Q557" s="86"/>
    </row>
    <row r="558" spans="2:17" ht="14.25">
      <c r="B558" s="70" t="s">
        <v>87</v>
      </c>
      <c r="C558" s="70" t="s">
        <v>88</v>
      </c>
      <c r="D558" s="109">
        <v>43699</v>
      </c>
      <c r="E558" s="110" t="s">
        <v>48</v>
      </c>
      <c r="F558" s="112">
        <v>15</v>
      </c>
      <c r="G558" s="122">
        <v>1</v>
      </c>
      <c r="H558" s="113">
        <v>1535310</v>
      </c>
      <c r="I558" s="116">
        <v>1045</v>
      </c>
      <c r="J558" s="131"/>
      <c r="K558" s="145"/>
      <c r="L558" s="145"/>
      <c r="M558" s="146"/>
      <c r="N558" s="153"/>
      <c r="O558" s="131"/>
      <c r="P558" s="131"/>
      <c r="Q558" s="86"/>
    </row>
    <row r="559" spans="2:17" ht="14.25">
      <c r="B559" s="137" t="s">
        <v>886</v>
      </c>
      <c r="C559" s="137" t="s">
        <v>886</v>
      </c>
      <c r="D559" s="109">
        <v>42999</v>
      </c>
      <c r="E559" s="110" t="s">
        <v>887</v>
      </c>
      <c r="F559" s="112"/>
      <c r="G559" s="122">
        <v>1</v>
      </c>
      <c r="H559" s="123">
        <v>1532525</v>
      </c>
      <c r="I559" s="115">
        <v>1509</v>
      </c>
      <c r="J559" s="131"/>
      <c r="K559" s="145"/>
      <c r="L559" s="145"/>
      <c r="M559" s="146"/>
      <c r="N559" s="153"/>
      <c r="O559" s="131"/>
      <c r="P559" s="131"/>
      <c r="Q559" s="86"/>
    </row>
    <row r="560" spans="2:17" ht="14.25">
      <c r="B560" s="70" t="s">
        <v>328</v>
      </c>
      <c r="C560" s="70" t="s">
        <v>329</v>
      </c>
      <c r="D560" s="109">
        <v>43489</v>
      </c>
      <c r="E560" s="111" t="s">
        <v>25</v>
      </c>
      <c r="F560" s="112">
        <v>32</v>
      </c>
      <c r="G560" s="122">
        <v>1</v>
      </c>
      <c r="H560" s="113">
        <v>1522935</v>
      </c>
      <c r="I560" s="116">
        <v>1443</v>
      </c>
      <c r="J560" s="131"/>
      <c r="K560" s="145"/>
      <c r="L560" s="145"/>
      <c r="M560" s="146"/>
      <c r="N560" s="153"/>
      <c r="O560" s="131"/>
      <c r="P560" s="131"/>
      <c r="Q560" s="86"/>
    </row>
    <row r="561" spans="2:17" ht="14.25">
      <c r="B561" s="111" t="s">
        <v>271</v>
      </c>
      <c r="C561" s="111" t="s">
        <v>272</v>
      </c>
      <c r="D561" s="109">
        <v>43524</v>
      </c>
      <c r="E561" s="111" t="s">
        <v>102</v>
      </c>
      <c r="F561" s="112"/>
      <c r="G561" s="122">
        <v>1</v>
      </c>
      <c r="H561" s="113">
        <v>1514695</v>
      </c>
      <c r="I561" s="113">
        <v>1048</v>
      </c>
      <c r="J561" s="131"/>
      <c r="K561" s="145"/>
      <c r="L561" s="145"/>
      <c r="M561" s="146"/>
      <c r="N561" s="153"/>
      <c r="O561" s="131"/>
      <c r="P561" s="131"/>
      <c r="Q561" s="86"/>
    </row>
    <row r="562" spans="2:17" ht="14.25">
      <c r="B562" s="111" t="s">
        <v>573</v>
      </c>
      <c r="C562" s="111" t="s">
        <v>574</v>
      </c>
      <c r="D562" s="109">
        <v>43286</v>
      </c>
      <c r="E562" s="111" t="s">
        <v>48</v>
      </c>
      <c r="F562" s="112">
        <v>12</v>
      </c>
      <c r="G562" s="122">
        <v>1</v>
      </c>
      <c r="H562" s="113">
        <v>1510065</v>
      </c>
      <c r="I562" s="116">
        <v>968</v>
      </c>
      <c r="J562" s="131"/>
      <c r="K562" s="145"/>
      <c r="L562" s="145"/>
      <c r="M562" s="146"/>
      <c r="N562" s="153"/>
      <c r="O562" s="131"/>
      <c r="P562" s="131"/>
      <c r="Q562" s="86"/>
    </row>
    <row r="563" spans="2:17" ht="14.25">
      <c r="B563" s="111" t="s">
        <v>122</v>
      </c>
      <c r="C563" s="111" t="s">
        <v>123</v>
      </c>
      <c r="D563" s="109">
        <v>43671</v>
      </c>
      <c r="E563" s="111" t="s">
        <v>48</v>
      </c>
      <c r="F563" s="112">
        <v>14</v>
      </c>
      <c r="G563" s="122">
        <v>1</v>
      </c>
      <c r="H563" s="113">
        <v>1458725</v>
      </c>
      <c r="I563" s="113">
        <v>924</v>
      </c>
      <c r="J563" s="131"/>
      <c r="K563" s="145"/>
      <c r="L563" s="145"/>
      <c r="M563" s="146"/>
      <c r="N563" s="153"/>
      <c r="O563" s="131"/>
      <c r="P563" s="131"/>
      <c r="Q563" s="86"/>
    </row>
    <row r="564" spans="2:17" ht="14.25">
      <c r="B564" s="70" t="s">
        <v>660</v>
      </c>
      <c r="C564" s="70" t="s">
        <v>661</v>
      </c>
      <c r="D564" s="149">
        <v>43209</v>
      </c>
      <c r="E564" s="110" t="s">
        <v>48</v>
      </c>
      <c r="F564" s="112">
        <v>13</v>
      </c>
      <c r="G564" s="122">
        <v>1</v>
      </c>
      <c r="H564" s="113">
        <v>1416465</v>
      </c>
      <c r="I564" s="113">
        <v>923</v>
      </c>
      <c r="J564" s="131"/>
      <c r="K564" s="145"/>
      <c r="L564" s="145"/>
      <c r="M564" s="146"/>
      <c r="N564" s="153"/>
      <c r="O564" s="131"/>
      <c r="P564" s="131"/>
      <c r="Q564" s="86"/>
    </row>
    <row r="565" spans="2:17" ht="14.25">
      <c r="B565" s="70" t="s">
        <v>1037</v>
      </c>
      <c r="C565" s="70" t="s">
        <v>1038</v>
      </c>
      <c r="D565" s="109">
        <v>42838</v>
      </c>
      <c r="E565" s="110" t="s">
        <v>48</v>
      </c>
      <c r="F565" s="112">
        <v>34</v>
      </c>
      <c r="G565" s="122">
        <v>1</v>
      </c>
      <c r="H565" s="123">
        <v>1389015</v>
      </c>
      <c r="I565" s="115">
        <v>2726</v>
      </c>
      <c r="J565" s="131"/>
      <c r="K565" s="145"/>
      <c r="L565" s="145"/>
      <c r="M565" s="146"/>
      <c r="N565" s="153"/>
      <c r="O565" s="131"/>
      <c r="P565" s="131"/>
      <c r="Q565" s="86"/>
    </row>
    <row r="566" spans="2:17" ht="14.25">
      <c r="B566" s="108" t="s">
        <v>1141</v>
      </c>
      <c r="C566" s="108" t="s">
        <v>1142</v>
      </c>
      <c r="D566" s="109">
        <v>42747</v>
      </c>
      <c r="E566" s="110" t="s">
        <v>65</v>
      </c>
      <c r="F566" s="112"/>
      <c r="G566" s="122">
        <v>1</v>
      </c>
      <c r="H566" s="114">
        <v>1371910</v>
      </c>
      <c r="I566" s="115">
        <v>1049</v>
      </c>
      <c r="J566" s="131"/>
      <c r="K566" s="145"/>
      <c r="L566" s="145"/>
      <c r="M566" s="146"/>
      <c r="N566" s="153"/>
      <c r="O566" s="131"/>
      <c r="P566" s="131"/>
      <c r="Q566" s="86"/>
    </row>
    <row r="567" spans="2:17" ht="14.25">
      <c r="B567" s="70" t="s">
        <v>753</v>
      </c>
      <c r="C567" s="70" t="s">
        <v>753</v>
      </c>
      <c r="D567" s="109">
        <v>43118</v>
      </c>
      <c r="E567" s="110" t="s">
        <v>31</v>
      </c>
      <c r="F567" s="112"/>
      <c r="G567" s="122">
        <v>1</v>
      </c>
      <c r="H567" s="113">
        <v>1328410</v>
      </c>
      <c r="I567" s="116">
        <v>1042</v>
      </c>
      <c r="J567" s="131"/>
      <c r="K567" s="145"/>
      <c r="L567" s="145"/>
      <c r="M567" s="146"/>
      <c r="N567" s="153"/>
      <c r="O567" s="131"/>
      <c r="P567" s="131"/>
      <c r="Q567" s="86"/>
    </row>
    <row r="568" spans="2:17" ht="14.25">
      <c r="B568" s="70" t="s">
        <v>296</v>
      </c>
      <c r="C568" s="70" t="s">
        <v>297</v>
      </c>
      <c r="D568" s="109">
        <v>43503</v>
      </c>
      <c r="E568" s="111" t="s">
        <v>65</v>
      </c>
      <c r="F568" s="112"/>
      <c r="G568" s="122">
        <v>1</v>
      </c>
      <c r="H568" s="113">
        <v>1295062</v>
      </c>
      <c r="I568" s="116">
        <v>1105</v>
      </c>
      <c r="J568" s="131"/>
      <c r="K568" s="145"/>
      <c r="L568" s="145"/>
      <c r="M568" s="146"/>
      <c r="N568" s="153"/>
      <c r="O568" s="131"/>
      <c r="P568" s="131"/>
      <c r="Q568" s="86"/>
    </row>
    <row r="569" spans="2:17" ht="14.25">
      <c r="B569" s="111" t="s">
        <v>215</v>
      </c>
      <c r="C569" s="111" t="s">
        <v>216</v>
      </c>
      <c r="D569" s="109">
        <v>43566</v>
      </c>
      <c r="E569" s="111" t="s">
        <v>31</v>
      </c>
      <c r="F569" s="112"/>
      <c r="G569" s="122">
        <v>1</v>
      </c>
      <c r="H569" s="113">
        <v>1291395</v>
      </c>
      <c r="I569" s="113">
        <v>1030</v>
      </c>
      <c r="J569" s="131"/>
      <c r="K569" s="145"/>
      <c r="L569" s="145"/>
      <c r="M569" s="146"/>
      <c r="N569" s="153"/>
      <c r="O569" s="131"/>
      <c r="P569" s="131"/>
      <c r="Q569" s="86"/>
    </row>
    <row r="570" spans="2:17" ht="14.25">
      <c r="B570" s="70" t="s">
        <v>408</v>
      </c>
      <c r="C570" s="70" t="s">
        <v>408</v>
      </c>
      <c r="D570" s="109">
        <v>43426</v>
      </c>
      <c r="E570" s="110" t="s">
        <v>409</v>
      </c>
      <c r="F570" s="112">
        <v>10</v>
      </c>
      <c r="G570" s="122">
        <v>1</v>
      </c>
      <c r="H570" s="113">
        <v>1268450</v>
      </c>
      <c r="I570" s="116">
        <v>1103</v>
      </c>
      <c r="J570" s="131"/>
      <c r="K570" s="145"/>
      <c r="L570" s="145"/>
      <c r="M570" s="146"/>
      <c r="N570" s="153"/>
      <c r="O570" s="131"/>
      <c r="P570" s="131"/>
      <c r="Q570" s="86"/>
    </row>
    <row r="571" spans="2:17" ht="14.25">
      <c r="B571" s="63" t="s">
        <v>1434</v>
      </c>
      <c r="C571" s="63" t="s">
        <v>1435</v>
      </c>
      <c r="D571" s="127">
        <v>43762</v>
      </c>
      <c r="E571" s="63" t="s">
        <v>1201</v>
      </c>
      <c r="F571" s="128">
        <v>12</v>
      </c>
      <c r="G571" s="129">
        <v>1</v>
      </c>
      <c r="H571" s="119">
        <v>1247320</v>
      </c>
      <c r="I571" s="119">
        <v>1240</v>
      </c>
      <c r="J571" s="86"/>
      <c r="K571" s="151"/>
      <c r="L571" s="151"/>
      <c r="M571" s="146"/>
      <c r="N571" s="152"/>
      <c r="O571" s="86"/>
      <c r="P571" s="86"/>
      <c r="Q571" s="86"/>
    </row>
    <row r="572" spans="2:17" ht="14.25">
      <c r="B572" s="63" t="s">
        <v>1430</v>
      </c>
      <c r="C572" s="63" t="s">
        <v>1431</v>
      </c>
      <c r="D572" s="127">
        <v>43762</v>
      </c>
      <c r="E572" s="63" t="s">
        <v>65</v>
      </c>
      <c r="F572" s="128"/>
      <c r="G572" s="129">
        <v>1</v>
      </c>
      <c r="H572" s="119">
        <v>1244709</v>
      </c>
      <c r="I572" s="119">
        <v>983</v>
      </c>
      <c r="J572" s="86"/>
      <c r="K572" s="151"/>
      <c r="L572" s="151"/>
      <c r="M572" s="146"/>
      <c r="N572" s="152"/>
      <c r="O572" s="86"/>
      <c r="P572" s="86"/>
      <c r="Q572" s="86"/>
    </row>
    <row r="573" spans="2:17" ht="14.25">
      <c r="B573" s="111" t="s">
        <v>364</v>
      </c>
      <c r="C573" s="111" t="s">
        <v>365</v>
      </c>
      <c r="D573" s="109">
        <v>43461</v>
      </c>
      <c r="E573" s="111" t="s">
        <v>65</v>
      </c>
      <c r="F573" s="112"/>
      <c r="G573" s="122">
        <v>1</v>
      </c>
      <c r="H573" s="113">
        <v>1238105</v>
      </c>
      <c r="I573" s="116">
        <v>886</v>
      </c>
      <c r="J573" s="131"/>
      <c r="K573" s="145"/>
      <c r="L573" s="145"/>
      <c r="M573" s="146"/>
      <c r="N573" s="153"/>
      <c r="O573" s="131"/>
      <c r="P573" s="131"/>
      <c r="Q573" s="86"/>
    </row>
    <row r="574" spans="2:17" ht="14.25">
      <c r="B574" s="141" t="s">
        <v>1553</v>
      </c>
      <c r="C574" s="141" t="s">
        <v>1552</v>
      </c>
      <c r="D574" s="127">
        <v>43846</v>
      </c>
      <c r="E574" s="63" t="s">
        <v>48</v>
      </c>
      <c r="F574" s="128">
        <v>14</v>
      </c>
      <c r="G574" s="129">
        <v>1</v>
      </c>
      <c r="H574" s="119">
        <v>1225530</v>
      </c>
      <c r="I574" s="142">
        <v>786</v>
      </c>
      <c r="J574" s="86"/>
      <c r="K574" s="151"/>
      <c r="L574" s="151"/>
      <c r="M574" s="146"/>
      <c r="N574" s="152"/>
      <c r="O574" s="86"/>
      <c r="P574" s="86"/>
      <c r="Q574" s="86"/>
    </row>
    <row r="575" spans="2:17" ht="14.25">
      <c r="B575" s="70" t="s">
        <v>348</v>
      </c>
      <c r="C575" s="70" t="s">
        <v>349</v>
      </c>
      <c r="D575" s="109">
        <v>43475</v>
      </c>
      <c r="E575" s="110" t="s">
        <v>31</v>
      </c>
      <c r="F575" s="112"/>
      <c r="G575" s="122">
        <v>1</v>
      </c>
      <c r="H575" s="113">
        <v>1188470</v>
      </c>
      <c r="I575" s="116">
        <v>1126</v>
      </c>
      <c r="J575" s="131"/>
      <c r="K575" s="145"/>
      <c r="L575" s="145"/>
      <c r="M575" s="146"/>
      <c r="N575" s="153"/>
      <c r="O575" s="131"/>
      <c r="P575" s="131"/>
      <c r="Q575" s="86"/>
    </row>
    <row r="576" spans="2:17" ht="14.25">
      <c r="B576" s="70" t="s">
        <v>1003</v>
      </c>
      <c r="C576" s="70" t="s">
        <v>1004</v>
      </c>
      <c r="D576" s="109">
        <v>42880</v>
      </c>
      <c r="E576" s="110" t="s">
        <v>48</v>
      </c>
      <c r="F576" s="112">
        <v>6</v>
      </c>
      <c r="G576" s="122">
        <v>1</v>
      </c>
      <c r="H576" s="123">
        <v>1168280</v>
      </c>
      <c r="I576" s="115">
        <v>809</v>
      </c>
      <c r="J576" s="131"/>
      <c r="K576" s="145"/>
      <c r="L576" s="145"/>
      <c r="M576" s="146"/>
      <c r="N576" s="153"/>
      <c r="O576" s="131"/>
      <c r="P576" s="131"/>
      <c r="Q576" s="86"/>
    </row>
    <row r="577" spans="2:17" ht="14.25">
      <c r="B577" s="70" t="s">
        <v>589</v>
      </c>
      <c r="C577" s="70" t="s">
        <v>590</v>
      </c>
      <c r="D577" s="109">
        <v>43272</v>
      </c>
      <c r="E577" s="111" t="s">
        <v>48</v>
      </c>
      <c r="F577" s="112">
        <v>21</v>
      </c>
      <c r="G577" s="122">
        <v>1</v>
      </c>
      <c r="H577" s="113">
        <v>1123375</v>
      </c>
      <c r="I577" s="116">
        <v>810</v>
      </c>
      <c r="J577" s="131"/>
      <c r="K577" s="145"/>
      <c r="L577" s="145"/>
      <c r="M577" s="146"/>
      <c r="N577" s="153"/>
      <c r="O577" s="131"/>
      <c r="P577" s="131"/>
      <c r="Q577" s="86"/>
    </row>
    <row r="578" spans="2:17" ht="14.25">
      <c r="B578" s="108" t="s">
        <v>226</v>
      </c>
      <c r="C578" s="108" t="s">
        <v>227</v>
      </c>
      <c r="D578" s="109">
        <v>43559</v>
      </c>
      <c r="E578" s="111" t="s">
        <v>102</v>
      </c>
      <c r="F578" s="112">
        <v>10</v>
      </c>
      <c r="G578" s="122">
        <v>1</v>
      </c>
      <c r="H578" s="113">
        <v>1100240</v>
      </c>
      <c r="I578" s="116">
        <v>1184</v>
      </c>
      <c r="J578" s="131"/>
      <c r="K578" s="145"/>
      <c r="L578" s="145"/>
      <c r="M578" s="146"/>
      <c r="N578" s="153"/>
      <c r="O578" s="131"/>
      <c r="P578" s="131"/>
      <c r="Q578" s="86"/>
    </row>
    <row r="579" spans="2:17" ht="14.25">
      <c r="B579" s="131" t="s">
        <v>914</v>
      </c>
      <c r="C579" s="131" t="s">
        <v>914</v>
      </c>
      <c r="D579" s="149">
        <v>42978</v>
      </c>
      <c r="E579" s="160" t="s">
        <v>20</v>
      </c>
      <c r="F579" s="131"/>
      <c r="G579" s="122">
        <v>1</v>
      </c>
      <c r="H579" s="123">
        <v>1063865</v>
      </c>
      <c r="I579" s="115">
        <v>619</v>
      </c>
      <c r="J579" s="131"/>
      <c r="K579" s="145"/>
      <c r="L579" s="145"/>
      <c r="M579" s="146"/>
      <c r="N579" s="153"/>
      <c r="O579" s="131"/>
      <c r="P579" s="131"/>
      <c r="Q579" s="86"/>
    </row>
    <row r="580" spans="2:17" ht="14.25">
      <c r="B580" s="70" t="s">
        <v>306</v>
      </c>
      <c r="C580" s="70" t="s">
        <v>307</v>
      </c>
      <c r="D580" s="109">
        <v>43503</v>
      </c>
      <c r="E580" s="111" t="s">
        <v>48</v>
      </c>
      <c r="F580" s="112">
        <v>7</v>
      </c>
      <c r="G580" s="122">
        <v>1</v>
      </c>
      <c r="H580" s="113">
        <v>1051620</v>
      </c>
      <c r="I580" s="116">
        <v>650</v>
      </c>
      <c r="J580" s="131"/>
      <c r="K580" s="145"/>
      <c r="L580" s="145"/>
      <c r="M580" s="146"/>
      <c r="N580" s="153"/>
      <c r="O580" s="131"/>
      <c r="P580" s="131"/>
      <c r="Q580" s="86"/>
    </row>
    <row r="581" spans="2:17" ht="14.25">
      <c r="B581" s="70" t="s">
        <v>888</v>
      </c>
      <c r="C581" s="70" t="s">
        <v>889</v>
      </c>
      <c r="D581" s="109">
        <v>42999</v>
      </c>
      <c r="E581" s="110" t="s">
        <v>48</v>
      </c>
      <c r="F581" s="112">
        <v>7</v>
      </c>
      <c r="G581" s="122">
        <v>1</v>
      </c>
      <c r="H581" s="123">
        <v>1043465</v>
      </c>
      <c r="I581" s="115">
        <v>727</v>
      </c>
      <c r="J581" s="131"/>
      <c r="K581" s="145"/>
      <c r="L581" s="145"/>
      <c r="M581" s="146"/>
      <c r="N581" s="153"/>
      <c r="O581" s="131"/>
      <c r="P581" s="131"/>
      <c r="Q581" s="86"/>
    </row>
    <row r="582" spans="2:17" ht="14.25">
      <c r="B582" s="108" t="s">
        <v>294</v>
      </c>
      <c r="C582" s="108" t="s">
        <v>295</v>
      </c>
      <c r="D582" s="109">
        <v>43510</v>
      </c>
      <c r="E582" s="111" t="s">
        <v>165</v>
      </c>
      <c r="F582" s="112">
        <v>10</v>
      </c>
      <c r="G582" s="122">
        <v>1</v>
      </c>
      <c r="H582" s="113">
        <v>991430</v>
      </c>
      <c r="I582" s="116">
        <v>740</v>
      </c>
      <c r="J582" s="131"/>
      <c r="K582" s="145"/>
      <c r="L582" s="145"/>
      <c r="M582" s="146"/>
      <c r="N582" s="153"/>
      <c r="O582" s="131"/>
      <c r="P582" s="131"/>
      <c r="Q582" s="86"/>
    </row>
    <row r="583" spans="2:17" ht="14.25">
      <c r="B583" s="111" t="s">
        <v>667</v>
      </c>
      <c r="C583" s="111" t="s">
        <v>667</v>
      </c>
      <c r="D583" s="109">
        <v>43202</v>
      </c>
      <c r="E583" s="111" t="s">
        <v>102</v>
      </c>
      <c r="F583" s="112">
        <v>24</v>
      </c>
      <c r="G583" s="122">
        <v>1</v>
      </c>
      <c r="H583" s="113">
        <v>969557</v>
      </c>
      <c r="I583" s="116">
        <v>1165</v>
      </c>
      <c r="J583" s="131"/>
      <c r="K583" s="145"/>
      <c r="L583" s="145"/>
      <c r="M583" s="146"/>
      <c r="N583" s="153"/>
      <c r="O583" s="131"/>
      <c r="P583" s="131"/>
      <c r="Q583" s="86"/>
    </row>
    <row r="584" spans="2:17" ht="14.25">
      <c r="B584" s="63" t="s">
        <v>1494</v>
      </c>
      <c r="C584" s="63" t="s">
        <v>1493</v>
      </c>
      <c r="D584" s="127">
        <v>43797</v>
      </c>
      <c r="E584" s="63" t="s">
        <v>261</v>
      </c>
      <c r="F584" s="128">
        <v>10</v>
      </c>
      <c r="G584" s="129">
        <v>1</v>
      </c>
      <c r="H584" s="119">
        <v>963145</v>
      </c>
      <c r="I584" s="119">
        <v>631</v>
      </c>
      <c r="J584" s="86"/>
      <c r="K584" s="151"/>
      <c r="L584" s="151"/>
      <c r="M584" s="146"/>
      <c r="N584" s="152"/>
      <c r="O584" s="86"/>
      <c r="P584" s="86"/>
      <c r="Q584" s="86"/>
    </row>
    <row r="585" spans="2:17" ht="14.25">
      <c r="B585" s="111" t="s">
        <v>262</v>
      </c>
      <c r="C585" s="111" t="s">
        <v>262</v>
      </c>
      <c r="D585" s="109">
        <v>43531</v>
      </c>
      <c r="E585" s="111" t="s">
        <v>65</v>
      </c>
      <c r="F585" s="112"/>
      <c r="G585" s="122">
        <v>1</v>
      </c>
      <c r="H585" s="113">
        <v>942319</v>
      </c>
      <c r="I585" s="113">
        <v>1511</v>
      </c>
      <c r="J585" s="131"/>
      <c r="K585" s="145"/>
      <c r="L585" s="145"/>
      <c r="M585" s="146"/>
      <c r="N585" s="153"/>
      <c r="O585" s="131"/>
      <c r="P585" s="131"/>
      <c r="Q585" s="86"/>
    </row>
    <row r="586" spans="2:17" ht="14.25">
      <c r="B586" s="70" t="s">
        <v>881</v>
      </c>
      <c r="C586" s="70" t="s">
        <v>881</v>
      </c>
      <c r="D586" s="109">
        <v>42999</v>
      </c>
      <c r="E586" s="110" t="s">
        <v>65</v>
      </c>
      <c r="F586" s="112"/>
      <c r="G586" s="122">
        <v>1</v>
      </c>
      <c r="H586" s="123">
        <v>938140</v>
      </c>
      <c r="I586" s="115">
        <v>896</v>
      </c>
      <c r="J586" s="131"/>
      <c r="K586" s="145"/>
      <c r="L586" s="145"/>
      <c r="M586" s="146"/>
      <c r="N586" s="153"/>
      <c r="O586" s="131"/>
      <c r="P586" s="131"/>
      <c r="Q586" s="86"/>
    </row>
    <row r="587" spans="2:17" ht="14.25">
      <c r="B587" s="70" t="s">
        <v>357</v>
      </c>
      <c r="C587" s="70" t="s">
        <v>358</v>
      </c>
      <c r="D587" s="109">
        <v>43468</v>
      </c>
      <c r="E587" s="111" t="s">
        <v>48</v>
      </c>
      <c r="F587" s="112">
        <v>9</v>
      </c>
      <c r="G587" s="122">
        <v>1</v>
      </c>
      <c r="H587" s="113">
        <v>936425</v>
      </c>
      <c r="I587" s="113">
        <v>641</v>
      </c>
      <c r="J587" s="131"/>
      <c r="K587" s="145"/>
      <c r="L587" s="145"/>
      <c r="M587" s="146"/>
      <c r="N587" s="153"/>
      <c r="O587" s="131"/>
      <c r="P587" s="131"/>
      <c r="Q587" s="86"/>
    </row>
    <row r="588" spans="2:17" ht="14.25">
      <c r="B588" s="70" t="s">
        <v>627</v>
      </c>
      <c r="C588" s="70" t="s">
        <v>628</v>
      </c>
      <c r="D588" s="109">
        <v>43230</v>
      </c>
      <c r="E588" s="111" t="s">
        <v>102</v>
      </c>
      <c r="F588" s="112">
        <v>24</v>
      </c>
      <c r="G588" s="122">
        <v>1</v>
      </c>
      <c r="H588" s="113">
        <v>929350</v>
      </c>
      <c r="I588" s="116">
        <v>1097</v>
      </c>
      <c r="J588" s="131"/>
      <c r="K588" s="145"/>
      <c r="L588" s="145"/>
      <c r="M588" s="146"/>
      <c r="N588" s="153"/>
      <c r="O588" s="131"/>
      <c r="P588" s="131"/>
      <c r="Q588" s="86"/>
    </row>
    <row r="589" spans="2:17" ht="14.25">
      <c r="B589" s="111" t="s">
        <v>617</v>
      </c>
      <c r="C589" s="111" t="s">
        <v>618</v>
      </c>
      <c r="D589" s="109">
        <v>43237</v>
      </c>
      <c r="E589" s="111" t="s">
        <v>165</v>
      </c>
      <c r="F589" s="112">
        <v>19</v>
      </c>
      <c r="G589" s="122">
        <v>1</v>
      </c>
      <c r="H589" s="113">
        <v>894570</v>
      </c>
      <c r="I589" s="116">
        <v>700</v>
      </c>
      <c r="J589" s="131"/>
      <c r="K589" s="145"/>
      <c r="L589" s="145"/>
      <c r="M589" s="146"/>
      <c r="N589" s="153"/>
      <c r="O589" s="131"/>
      <c r="P589" s="131"/>
      <c r="Q589" s="86"/>
    </row>
    <row r="590" spans="2:17" ht="14.25">
      <c r="B590" s="70" t="s">
        <v>829</v>
      </c>
      <c r="C590" s="70" t="s">
        <v>830</v>
      </c>
      <c r="D590" s="109">
        <v>43048</v>
      </c>
      <c r="E590" s="110" t="s">
        <v>48</v>
      </c>
      <c r="F590" s="112">
        <v>11</v>
      </c>
      <c r="G590" s="122">
        <v>1</v>
      </c>
      <c r="H590" s="123">
        <v>881845</v>
      </c>
      <c r="I590" s="115">
        <v>742</v>
      </c>
      <c r="J590" s="131"/>
      <c r="K590" s="145"/>
      <c r="L590" s="145"/>
      <c r="M590" s="146"/>
      <c r="N590" s="153"/>
      <c r="O590" s="131"/>
      <c r="P590" s="131"/>
      <c r="Q590" s="86"/>
    </row>
    <row r="591" spans="2:17" ht="14.25">
      <c r="B591" s="70" t="s">
        <v>900</v>
      </c>
      <c r="C591" s="70" t="s">
        <v>901</v>
      </c>
      <c r="D591" s="109">
        <v>42992</v>
      </c>
      <c r="E591" s="110" t="s">
        <v>48</v>
      </c>
      <c r="F591" s="112">
        <v>3</v>
      </c>
      <c r="G591" s="122">
        <v>1</v>
      </c>
      <c r="H591" s="123">
        <v>876550</v>
      </c>
      <c r="I591" s="115">
        <v>542</v>
      </c>
      <c r="J591" s="131"/>
      <c r="K591" s="145"/>
      <c r="L591" s="145"/>
      <c r="M591" s="146"/>
      <c r="N591" s="153"/>
      <c r="O591" s="131"/>
      <c r="P591" s="131"/>
      <c r="Q591" s="86"/>
    </row>
    <row r="592" spans="2:17" ht="14.25">
      <c r="B592" s="70" t="s">
        <v>130</v>
      </c>
      <c r="C592" s="70" t="s">
        <v>131</v>
      </c>
      <c r="D592" s="109">
        <v>43650</v>
      </c>
      <c r="E592" s="111" t="s">
        <v>31</v>
      </c>
      <c r="F592" s="112"/>
      <c r="G592" s="122">
        <v>1</v>
      </c>
      <c r="H592" s="113">
        <v>870856</v>
      </c>
      <c r="I592" s="116">
        <v>770</v>
      </c>
      <c r="J592" s="131"/>
      <c r="K592" s="145"/>
      <c r="L592" s="145"/>
      <c r="M592" s="146"/>
      <c r="N592" s="153"/>
      <c r="O592" s="131"/>
      <c r="P592" s="131"/>
      <c r="Q592" s="86"/>
    </row>
    <row r="593" spans="2:17" ht="14.25">
      <c r="B593" s="63" t="s">
        <v>1452</v>
      </c>
      <c r="C593" s="63" t="s">
        <v>1451</v>
      </c>
      <c r="D593" s="127">
        <v>43769</v>
      </c>
      <c r="E593" s="63" t="s">
        <v>48</v>
      </c>
      <c r="F593" s="128">
        <v>9</v>
      </c>
      <c r="G593" s="129"/>
      <c r="H593" s="161">
        <v>864700</v>
      </c>
      <c r="I593" s="161">
        <v>639</v>
      </c>
      <c r="J593" s="86"/>
      <c r="K593" s="151"/>
      <c r="L593" s="151"/>
      <c r="M593" s="146"/>
      <c r="N593" s="152"/>
      <c r="O593" s="86"/>
      <c r="P593" s="86"/>
      <c r="Q593" s="86"/>
    </row>
    <row r="594" spans="2:17" ht="14.25">
      <c r="B594" s="70" t="s">
        <v>734</v>
      </c>
      <c r="C594" s="70" t="s">
        <v>735</v>
      </c>
      <c r="D594" s="109">
        <v>43132</v>
      </c>
      <c r="E594" s="110" t="s">
        <v>65</v>
      </c>
      <c r="F594" s="112"/>
      <c r="G594" s="122">
        <v>1</v>
      </c>
      <c r="H594" s="113">
        <v>861935</v>
      </c>
      <c r="I594" s="116">
        <v>721</v>
      </c>
      <c r="J594" s="131"/>
      <c r="K594" s="145"/>
      <c r="L594" s="145"/>
      <c r="M594" s="146"/>
      <c r="N594" s="153"/>
      <c r="O594" s="131"/>
      <c r="P594" s="131"/>
      <c r="Q594" s="86"/>
    </row>
    <row r="595" spans="2:17" ht="14.25">
      <c r="B595" s="111" t="s">
        <v>336</v>
      </c>
      <c r="C595" s="111" t="s">
        <v>337</v>
      </c>
      <c r="D595" s="109">
        <v>43482</v>
      </c>
      <c r="E595" s="111" t="s">
        <v>65</v>
      </c>
      <c r="F595" s="112"/>
      <c r="G595" s="122">
        <v>1</v>
      </c>
      <c r="H595" s="113">
        <v>844620</v>
      </c>
      <c r="I595" s="113">
        <v>626</v>
      </c>
      <c r="J595" s="131"/>
      <c r="K595" s="145"/>
      <c r="L595" s="145"/>
      <c r="M595" s="146"/>
      <c r="N595" s="153"/>
      <c r="O595" s="131"/>
      <c r="P595" s="131"/>
      <c r="Q595" s="86"/>
    </row>
    <row r="596" spans="2:17" ht="14.25">
      <c r="B596" s="70" t="s">
        <v>326</v>
      </c>
      <c r="C596" s="70" t="s">
        <v>327</v>
      </c>
      <c r="D596" s="109">
        <v>43489</v>
      </c>
      <c r="E596" s="111" t="s">
        <v>48</v>
      </c>
      <c r="F596" s="112">
        <v>25</v>
      </c>
      <c r="G596" s="122">
        <v>1</v>
      </c>
      <c r="H596" s="113">
        <v>842887</v>
      </c>
      <c r="I596" s="116">
        <v>466</v>
      </c>
      <c r="J596" s="131"/>
      <c r="K596" s="145"/>
      <c r="L596" s="145"/>
      <c r="M596" s="146"/>
      <c r="N596" s="153"/>
      <c r="O596" s="131"/>
      <c r="P596" s="131"/>
      <c r="Q596" s="86"/>
    </row>
    <row r="597" spans="2:17" ht="14.25">
      <c r="B597" s="70" t="s">
        <v>72</v>
      </c>
      <c r="C597" s="70" t="s">
        <v>73</v>
      </c>
      <c r="D597" s="109">
        <v>43734</v>
      </c>
      <c r="E597" s="110" t="s">
        <v>31</v>
      </c>
      <c r="F597" s="112">
        <v>17</v>
      </c>
      <c r="G597" s="122" t="e">
        <f>ROUNDUP(DATEDIF(D597,$B$638,"d")/7,0)</f>
        <v>#NUM!</v>
      </c>
      <c r="H597" s="113">
        <v>760355</v>
      </c>
      <c r="I597" s="116">
        <v>565</v>
      </c>
      <c r="J597" s="131"/>
      <c r="K597" s="145"/>
      <c r="L597" s="145"/>
      <c r="M597" s="146"/>
      <c r="N597" s="153"/>
      <c r="O597" s="131"/>
      <c r="P597" s="131"/>
      <c r="Q597" s="86"/>
    </row>
    <row r="598" spans="2:17" ht="14.25">
      <c r="B598" s="111" t="s">
        <v>1166</v>
      </c>
      <c r="C598" s="111" t="s">
        <v>1167</v>
      </c>
      <c r="D598" s="109">
        <v>42712</v>
      </c>
      <c r="E598" s="111" t="s">
        <v>65</v>
      </c>
      <c r="F598" s="121"/>
      <c r="G598" s="122">
        <v>1</v>
      </c>
      <c r="H598" s="123">
        <v>735240</v>
      </c>
      <c r="I598" s="123">
        <v>587</v>
      </c>
      <c r="J598" s="131"/>
      <c r="K598" s="145"/>
      <c r="L598" s="145"/>
      <c r="M598" s="146"/>
      <c r="N598" s="153"/>
      <c r="O598" s="131"/>
      <c r="P598" s="131"/>
      <c r="Q598" s="86"/>
    </row>
    <row r="599" spans="2:17" ht="14.25">
      <c r="B599" s="111" t="s">
        <v>1117</v>
      </c>
      <c r="C599" s="111" t="s">
        <v>1117</v>
      </c>
      <c r="D599" s="109">
        <v>42761</v>
      </c>
      <c r="E599" s="111" t="s">
        <v>1118</v>
      </c>
      <c r="F599" s="121">
        <v>12</v>
      </c>
      <c r="G599" s="122">
        <v>1</v>
      </c>
      <c r="H599" s="123">
        <v>732560</v>
      </c>
      <c r="I599" s="124">
        <v>1003</v>
      </c>
      <c r="J599" s="131"/>
      <c r="K599" s="145"/>
      <c r="L599" s="145"/>
      <c r="M599" s="146"/>
      <c r="N599" s="153"/>
      <c r="O599" s="131"/>
      <c r="P599" s="131"/>
      <c r="Q599" s="86"/>
    </row>
    <row r="600" spans="2:17" ht="14.25">
      <c r="B600" s="111" t="s">
        <v>1117</v>
      </c>
      <c r="C600" s="111" t="s">
        <v>1117</v>
      </c>
      <c r="D600" s="109">
        <v>42761</v>
      </c>
      <c r="E600" s="111" t="s">
        <v>1118</v>
      </c>
      <c r="F600" s="121">
        <v>12</v>
      </c>
      <c r="G600" s="122">
        <v>1</v>
      </c>
      <c r="H600" s="123">
        <v>732560</v>
      </c>
      <c r="I600" s="124">
        <v>1003</v>
      </c>
      <c r="J600" s="131"/>
      <c r="K600" s="145"/>
      <c r="L600" s="145"/>
      <c r="M600" s="146"/>
      <c r="N600" s="153"/>
      <c r="O600" s="131"/>
      <c r="P600" s="131"/>
      <c r="Q600" s="86"/>
    </row>
    <row r="601" spans="2:17" ht="14.25">
      <c r="B601" s="70" t="s">
        <v>419</v>
      </c>
      <c r="C601" s="70" t="s">
        <v>420</v>
      </c>
      <c r="D601" s="109">
        <v>43419</v>
      </c>
      <c r="E601" s="111" t="s">
        <v>31</v>
      </c>
      <c r="F601" s="112"/>
      <c r="G601" s="122">
        <v>1</v>
      </c>
      <c r="H601" s="113">
        <v>731680</v>
      </c>
      <c r="I601" s="116">
        <v>506</v>
      </c>
      <c r="J601" s="131"/>
      <c r="K601" s="145"/>
      <c r="L601" s="145"/>
      <c r="M601" s="146"/>
      <c r="N601" s="153"/>
      <c r="O601" s="131"/>
      <c r="P601" s="131"/>
      <c r="Q601" s="86"/>
    </row>
    <row r="602" spans="2:17" ht="14.25">
      <c r="B602" s="70" t="s">
        <v>1029</v>
      </c>
      <c r="C602" s="70" t="s">
        <v>1030</v>
      </c>
      <c r="D602" s="109">
        <v>42852</v>
      </c>
      <c r="E602" s="110" t="s">
        <v>31</v>
      </c>
      <c r="F602" s="112"/>
      <c r="G602" s="122">
        <v>1</v>
      </c>
      <c r="H602" s="123">
        <v>718855</v>
      </c>
      <c r="I602" s="115">
        <v>581</v>
      </c>
      <c r="J602" s="131"/>
      <c r="K602" s="145"/>
      <c r="L602" s="145"/>
      <c r="M602" s="146"/>
      <c r="N602" s="153"/>
      <c r="O602" s="131"/>
      <c r="P602" s="131"/>
      <c r="Q602" s="86"/>
    </row>
    <row r="603" spans="2:17" ht="14.25">
      <c r="B603" s="111" t="s">
        <v>760</v>
      </c>
      <c r="C603" s="111" t="s">
        <v>760</v>
      </c>
      <c r="D603" s="109">
        <v>43111</v>
      </c>
      <c r="E603" s="111" t="s">
        <v>65</v>
      </c>
      <c r="F603" s="112"/>
      <c r="G603" s="122">
        <v>1</v>
      </c>
      <c r="H603" s="113">
        <v>690980</v>
      </c>
      <c r="I603" s="113">
        <v>556</v>
      </c>
      <c r="J603" s="131"/>
      <c r="K603" s="145"/>
      <c r="L603" s="145"/>
      <c r="M603" s="146"/>
      <c r="N603" s="153"/>
      <c r="O603" s="131"/>
      <c r="P603" s="131"/>
      <c r="Q603" s="86"/>
    </row>
    <row r="604" spans="2:17" ht="14.25">
      <c r="B604" s="111" t="s">
        <v>200</v>
      </c>
      <c r="C604" s="111" t="s">
        <v>201</v>
      </c>
      <c r="D604" s="109">
        <v>43580</v>
      </c>
      <c r="E604" s="111" t="s">
        <v>102</v>
      </c>
      <c r="F604" s="112"/>
      <c r="G604" s="122">
        <v>1</v>
      </c>
      <c r="H604" s="113">
        <v>665010</v>
      </c>
      <c r="I604" s="113">
        <v>537</v>
      </c>
      <c r="J604" s="131"/>
      <c r="K604" s="145"/>
      <c r="L604" s="145"/>
      <c r="M604" s="146"/>
      <c r="N604" s="153"/>
      <c r="O604" s="131"/>
      <c r="P604" s="131"/>
      <c r="Q604" s="86"/>
    </row>
    <row r="605" spans="2:17" ht="14.25">
      <c r="B605" s="209" t="s">
        <v>245</v>
      </c>
      <c r="C605" s="209" t="s">
        <v>246</v>
      </c>
      <c r="D605" s="167">
        <v>43545</v>
      </c>
      <c r="E605" s="170" t="s">
        <v>48</v>
      </c>
      <c r="F605" s="168">
        <v>14</v>
      </c>
      <c r="G605" s="169">
        <v>1</v>
      </c>
      <c r="H605" s="210">
        <v>626780</v>
      </c>
      <c r="I605" s="211">
        <v>601</v>
      </c>
      <c r="J605" s="131"/>
      <c r="K605" s="145"/>
      <c r="L605" s="145"/>
      <c r="M605" s="146"/>
      <c r="N605" s="153"/>
      <c r="O605" s="131"/>
      <c r="P605" s="131"/>
      <c r="Q605" s="86"/>
    </row>
    <row r="606" spans="2:17" ht="14.25">
      <c r="B606" s="111" t="s">
        <v>1067</v>
      </c>
      <c r="C606" s="111" t="s">
        <v>1068</v>
      </c>
      <c r="D606" s="109">
        <v>42820</v>
      </c>
      <c r="E606" s="111" t="s">
        <v>65</v>
      </c>
      <c r="F606" s="121"/>
      <c r="G606" s="122">
        <v>1</v>
      </c>
      <c r="H606" s="123">
        <v>624465</v>
      </c>
      <c r="I606" s="124">
        <v>510</v>
      </c>
      <c r="J606" s="131"/>
      <c r="K606" s="145"/>
      <c r="L606" s="145"/>
      <c r="M606" s="146"/>
      <c r="N606" s="153"/>
      <c r="O606" s="131"/>
      <c r="P606" s="131"/>
      <c r="Q606" s="86"/>
    </row>
    <row r="607" spans="2:17" ht="14.25">
      <c r="B607" s="63" t="s">
        <v>1469</v>
      </c>
      <c r="C607" s="63" t="s">
        <v>1470</v>
      </c>
      <c r="D607" s="127">
        <v>43783</v>
      </c>
      <c r="E607" s="63" t="s">
        <v>48</v>
      </c>
      <c r="F607" s="128">
        <v>15</v>
      </c>
      <c r="G607" s="129">
        <v>1</v>
      </c>
      <c r="H607" s="119">
        <v>622138</v>
      </c>
      <c r="I607" s="119">
        <v>491</v>
      </c>
      <c r="J607" s="86"/>
      <c r="K607" s="151"/>
      <c r="L607" s="151"/>
      <c r="M607" s="146"/>
      <c r="N607" s="152"/>
      <c r="O607" s="86"/>
      <c r="P607" s="86"/>
      <c r="Q607" s="86"/>
    </row>
    <row r="608" spans="2:17" ht="14.25">
      <c r="B608" s="209" t="s">
        <v>114</v>
      </c>
      <c r="C608" s="209" t="s">
        <v>115</v>
      </c>
      <c r="D608" s="167">
        <v>43685</v>
      </c>
      <c r="E608" s="170" t="s">
        <v>31</v>
      </c>
      <c r="F608" s="168"/>
      <c r="G608" s="169">
        <v>1</v>
      </c>
      <c r="H608" s="210">
        <v>586320</v>
      </c>
      <c r="I608" s="211">
        <v>483</v>
      </c>
      <c r="J608" s="131"/>
      <c r="K608" s="145"/>
      <c r="L608" s="145"/>
      <c r="M608" s="146"/>
      <c r="N608" s="153"/>
      <c r="O608" s="131"/>
      <c r="P608" s="131"/>
      <c r="Q608" s="86"/>
    </row>
    <row r="609" spans="2:17" ht="14.25">
      <c r="B609" s="111" t="s">
        <v>691</v>
      </c>
      <c r="C609" s="111" t="s">
        <v>692</v>
      </c>
      <c r="D609" s="109">
        <v>43174</v>
      </c>
      <c r="E609" s="111" t="s">
        <v>65</v>
      </c>
      <c r="F609" s="112"/>
      <c r="G609" s="122">
        <v>1</v>
      </c>
      <c r="H609" s="136">
        <v>583140</v>
      </c>
      <c r="I609" s="137">
        <v>509</v>
      </c>
      <c r="J609" s="131"/>
      <c r="K609" s="145"/>
      <c r="L609" s="145"/>
      <c r="M609" s="146"/>
      <c r="N609" s="153"/>
      <c r="O609" s="131"/>
      <c r="P609" s="131"/>
      <c r="Q609" s="86"/>
    </row>
    <row r="610" spans="2:17" ht="14.25">
      <c r="B610" s="70" t="s">
        <v>892</v>
      </c>
      <c r="C610" s="70" t="s">
        <v>892</v>
      </c>
      <c r="D610" s="109">
        <v>42992</v>
      </c>
      <c r="E610" s="110" t="s">
        <v>893</v>
      </c>
      <c r="F610" s="112"/>
      <c r="G610" s="122">
        <v>1</v>
      </c>
      <c r="H610" s="123">
        <v>560000</v>
      </c>
      <c r="I610" s="115">
        <v>701</v>
      </c>
      <c r="J610" s="131"/>
      <c r="K610" s="145"/>
      <c r="L610" s="145"/>
      <c r="M610" s="146"/>
      <c r="N610" s="153"/>
      <c r="O610" s="131"/>
      <c r="P610" s="131"/>
      <c r="Q610" s="86"/>
    </row>
    <row r="611" spans="2:17" ht="14.25">
      <c r="B611" s="70" t="s">
        <v>132</v>
      </c>
      <c r="C611" s="70" t="s">
        <v>133</v>
      </c>
      <c r="D611" s="109">
        <v>43643</v>
      </c>
      <c r="E611" s="111" t="s">
        <v>48</v>
      </c>
      <c r="F611" s="112">
        <v>11</v>
      </c>
      <c r="G611" s="122">
        <v>1</v>
      </c>
      <c r="H611" s="113">
        <v>549625</v>
      </c>
      <c r="I611" s="116">
        <v>403</v>
      </c>
      <c r="J611" s="131"/>
      <c r="K611" s="145"/>
      <c r="L611" s="145"/>
      <c r="M611" s="146"/>
      <c r="N611" s="153"/>
      <c r="O611" s="131"/>
      <c r="P611" s="131"/>
      <c r="Q611" s="86"/>
    </row>
    <row r="612" spans="2:17" ht="14.25">
      <c r="B612" s="120" t="s">
        <v>1163</v>
      </c>
      <c r="C612" s="108" t="s">
        <v>1163</v>
      </c>
      <c r="D612" s="109">
        <v>42719</v>
      </c>
      <c r="E612" s="110" t="s">
        <v>65</v>
      </c>
      <c r="F612" s="121"/>
      <c r="G612" s="122">
        <v>1</v>
      </c>
      <c r="H612" s="123">
        <v>546760</v>
      </c>
      <c r="I612" s="114">
        <v>476</v>
      </c>
      <c r="J612" s="131"/>
      <c r="K612" s="145"/>
      <c r="L612" s="145"/>
      <c r="M612" s="146"/>
      <c r="N612" s="153"/>
      <c r="O612" s="131"/>
      <c r="P612" s="131"/>
      <c r="Q612" s="86"/>
    </row>
    <row r="613" spans="2:17" ht="14.25">
      <c r="B613" s="111" t="s">
        <v>488</v>
      </c>
      <c r="C613" s="111" t="s">
        <v>488</v>
      </c>
      <c r="D613" s="109">
        <v>43370</v>
      </c>
      <c r="E613" s="111" t="s">
        <v>31</v>
      </c>
      <c r="F613" s="112"/>
      <c r="G613" s="122">
        <v>1</v>
      </c>
      <c r="H613" s="113">
        <v>492330</v>
      </c>
      <c r="I613" s="116">
        <v>1010</v>
      </c>
      <c r="J613" s="131"/>
      <c r="K613" s="145"/>
      <c r="L613" s="145"/>
      <c r="M613" s="146"/>
      <c r="N613" s="153"/>
      <c r="O613" s="131"/>
      <c r="P613" s="131"/>
      <c r="Q613" s="86"/>
    </row>
    <row r="614" spans="2:17" ht="14.25">
      <c r="B614" s="63" t="s">
        <v>1475</v>
      </c>
      <c r="C614" s="63" t="s">
        <v>1474</v>
      </c>
      <c r="D614" s="127">
        <v>43790</v>
      </c>
      <c r="E614" s="63" t="s">
        <v>31</v>
      </c>
      <c r="F614" s="128">
        <v>11</v>
      </c>
      <c r="G614" s="129">
        <v>1</v>
      </c>
      <c r="H614" s="119">
        <v>484000</v>
      </c>
      <c r="I614" s="119">
        <v>441</v>
      </c>
      <c r="J614" s="86"/>
      <c r="K614" s="151"/>
      <c r="L614" s="151"/>
      <c r="M614" s="146"/>
      <c r="N614" s="152"/>
      <c r="O614" s="86"/>
      <c r="P614" s="86"/>
      <c r="Q614" s="86"/>
    </row>
    <row r="615" spans="2:17" ht="14.25">
      <c r="B615" s="70" t="s">
        <v>415</v>
      </c>
      <c r="C615" s="70" t="s">
        <v>416</v>
      </c>
      <c r="D615" s="109">
        <v>43419</v>
      </c>
      <c r="E615" s="111" t="s">
        <v>65</v>
      </c>
      <c r="F615" s="112"/>
      <c r="G615" s="122">
        <v>1</v>
      </c>
      <c r="H615" s="113">
        <v>482580</v>
      </c>
      <c r="I615" s="116">
        <v>353</v>
      </c>
      <c r="J615" s="131"/>
      <c r="K615" s="145"/>
      <c r="L615" s="145"/>
      <c r="M615" s="146"/>
      <c r="N615" s="153"/>
      <c r="O615" s="131"/>
      <c r="P615" s="131"/>
      <c r="Q615" s="86"/>
    </row>
    <row r="616" spans="2:17" ht="14.25">
      <c r="B616" s="70" t="s">
        <v>988</v>
      </c>
      <c r="C616" s="70" t="s">
        <v>989</v>
      </c>
      <c r="D616" s="109">
        <v>42894</v>
      </c>
      <c r="E616" s="110" t="s">
        <v>65</v>
      </c>
      <c r="F616" s="112">
        <v>1</v>
      </c>
      <c r="G616" s="122">
        <v>1</v>
      </c>
      <c r="H616" s="123">
        <v>466290</v>
      </c>
      <c r="I616" s="115">
        <v>354</v>
      </c>
      <c r="J616" s="131"/>
      <c r="K616" s="145"/>
      <c r="L616" s="145"/>
      <c r="M616" s="146"/>
      <c r="N616" s="153"/>
      <c r="O616" s="131"/>
      <c r="P616" s="131"/>
      <c r="Q616" s="86"/>
    </row>
    <row r="617" spans="2:17" ht="14.25">
      <c r="B617" s="141" t="s">
        <v>1551</v>
      </c>
      <c r="C617" s="141" t="s">
        <v>1551</v>
      </c>
      <c r="D617" s="127">
        <v>43846</v>
      </c>
      <c r="E617" s="63" t="s">
        <v>31</v>
      </c>
      <c r="F617" s="128">
        <v>13</v>
      </c>
      <c r="G617" s="129">
        <v>1</v>
      </c>
      <c r="H617" s="119">
        <v>458210</v>
      </c>
      <c r="I617" s="142">
        <v>373</v>
      </c>
      <c r="J617" s="86"/>
      <c r="K617" s="151"/>
      <c r="L617" s="151"/>
      <c r="M617" s="146"/>
      <c r="N617" s="152"/>
      <c r="O617" s="86"/>
      <c r="P617" s="86"/>
      <c r="Q617" s="86"/>
    </row>
    <row r="618" spans="2:17" ht="14.25">
      <c r="B618" s="111" t="s">
        <v>532</v>
      </c>
      <c r="C618" s="111" t="s">
        <v>532</v>
      </c>
      <c r="D618" s="109">
        <v>43328</v>
      </c>
      <c r="E618" s="111" t="s">
        <v>65</v>
      </c>
      <c r="F618" s="112"/>
      <c r="G618" s="122">
        <v>1</v>
      </c>
      <c r="H618" s="113">
        <v>397198</v>
      </c>
      <c r="I618" s="113">
        <v>339</v>
      </c>
      <c r="J618" s="131"/>
      <c r="K618" s="145"/>
      <c r="L618" s="145"/>
      <c r="M618" s="146"/>
      <c r="N618" s="153"/>
      <c r="O618" s="131"/>
      <c r="P618" s="131"/>
      <c r="Q618" s="86"/>
    </row>
    <row r="619" spans="2:17" ht="14.25">
      <c r="B619" s="111" t="s">
        <v>174</v>
      </c>
      <c r="C619" s="111" t="s">
        <v>175</v>
      </c>
      <c r="D619" s="109">
        <v>43601</v>
      </c>
      <c r="E619" s="111" t="s">
        <v>31</v>
      </c>
      <c r="F619" s="112"/>
      <c r="G619" s="122">
        <v>1</v>
      </c>
      <c r="H619" s="113">
        <v>377490</v>
      </c>
      <c r="I619" s="113">
        <v>488</v>
      </c>
      <c r="J619" s="131"/>
      <c r="K619" s="145"/>
      <c r="L619" s="145"/>
      <c r="M619" s="146"/>
      <c r="N619" s="153"/>
      <c r="O619" s="131"/>
      <c r="P619" s="131"/>
      <c r="Q619" s="86"/>
    </row>
    <row r="620" spans="2:17" ht="14.25">
      <c r="B620" s="111" t="s">
        <v>1111</v>
      </c>
      <c r="C620" s="111" t="s">
        <v>1112</v>
      </c>
      <c r="D620" s="109">
        <v>42768</v>
      </c>
      <c r="E620" s="111" t="s">
        <v>48</v>
      </c>
      <c r="F620" s="121">
        <v>4</v>
      </c>
      <c r="G620" s="122">
        <v>1</v>
      </c>
      <c r="H620" s="123">
        <v>364560</v>
      </c>
      <c r="I620" s="124">
        <v>297</v>
      </c>
      <c r="J620" s="131"/>
      <c r="K620" s="145"/>
      <c r="L620" s="145"/>
      <c r="M620" s="146"/>
      <c r="N620" s="153"/>
      <c r="O620" s="131"/>
      <c r="P620" s="131"/>
      <c r="Q620" s="86"/>
    </row>
    <row r="621" spans="2:17" ht="14.25">
      <c r="B621" s="111" t="s">
        <v>557</v>
      </c>
      <c r="C621" s="111" t="s">
        <v>558</v>
      </c>
      <c r="D621" s="109">
        <v>43307</v>
      </c>
      <c r="E621" s="111" t="s">
        <v>65</v>
      </c>
      <c r="F621" s="112"/>
      <c r="G621" s="122">
        <v>1</v>
      </c>
      <c r="H621" s="113">
        <v>311680</v>
      </c>
      <c r="I621" s="113">
        <v>225</v>
      </c>
      <c r="J621" s="131"/>
      <c r="K621" s="145"/>
      <c r="L621" s="145"/>
      <c r="M621" s="146"/>
      <c r="N621" s="153"/>
      <c r="O621" s="131"/>
      <c r="P621" s="131"/>
      <c r="Q621" s="86"/>
    </row>
    <row r="622" spans="2:17" ht="14.25">
      <c r="B622" s="209" t="s">
        <v>649</v>
      </c>
      <c r="C622" s="209" t="s">
        <v>650</v>
      </c>
      <c r="D622" s="167">
        <v>43216</v>
      </c>
      <c r="E622" s="170" t="s">
        <v>651</v>
      </c>
      <c r="F622" s="168"/>
      <c r="G622" s="169">
        <v>1</v>
      </c>
      <c r="H622" s="210">
        <v>305000</v>
      </c>
      <c r="I622" s="211">
        <v>216</v>
      </c>
      <c r="J622" s="131"/>
      <c r="K622" s="145"/>
      <c r="L622" s="145"/>
      <c r="M622" s="146"/>
      <c r="N622" s="153"/>
      <c r="O622" s="131"/>
      <c r="P622" s="131"/>
      <c r="Q622" s="86"/>
    </row>
    <row r="623" spans="2:17" ht="14.25">
      <c r="B623" s="70" t="s">
        <v>475</v>
      </c>
      <c r="C623" s="70" t="s">
        <v>476</v>
      </c>
      <c r="D623" s="109">
        <v>43377</v>
      </c>
      <c r="E623" s="110" t="s">
        <v>48</v>
      </c>
      <c r="F623" s="112">
        <v>10</v>
      </c>
      <c r="G623" s="122">
        <v>1</v>
      </c>
      <c r="H623" s="113">
        <v>280880</v>
      </c>
      <c r="I623" s="116">
        <v>195</v>
      </c>
      <c r="J623" s="176"/>
      <c r="K623" s="177"/>
      <c r="L623" s="177"/>
      <c r="M623" s="178"/>
      <c r="N623" s="179"/>
      <c r="O623" s="176"/>
      <c r="P623" s="176"/>
      <c r="Q623" s="180"/>
    </row>
    <row r="624" spans="2:17" ht="14.25">
      <c r="B624" s="111" t="s">
        <v>533</v>
      </c>
      <c r="C624" s="111" t="s">
        <v>534</v>
      </c>
      <c r="D624" s="109">
        <v>43328</v>
      </c>
      <c r="E624" s="111" t="s">
        <v>126</v>
      </c>
      <c r="F624" s="112"/>
      <c r="G624" s="122">
        <v>1</v>
      </c>
      <c r="H624" s="113">
        <v>270000</v>
      </c>
      <c r="I624" s="113">
        <v>245</v>
      </c>
      <c r="J624" s="176"/>
      <c r="K624" s="177"/>
      <c r="L624" s="177"/>
      <c r="M624" s="178"/>
      <c r="N624" s="179"/>
      <c r="O624" s="176"/>
      <c r="P624" s="176"/>
      <c r="Q624" s="180"/>
    </row>
    <row r="625" spans="2:17" ht="14.25">
      <c r="B625" s="111" t="s">
        <v>273</v>
      </c>
      <c r="C625" s="111" t="s">
        <v>274</v>
      </c>
      <c r="D625" s="109">
        <v>43524</v>
      </c>
      <c r="E625" s="111" t="s">
        <v>48</v>
      </c>
      <c r="F625" s="112">
        <v>3</v>
      </c>
      <c r="G625" s="122">
        <v>1</v>
      </c>
      <c r="H625" s="113">
        <v>241935</v>
      </c>
      <c r="I625" s="113">
        <v>141</v>
      </c>
      <c r="J625" s="176"/>
      <c r="K625" s="177"/>
      <c r="L625" s="177"/>
      <c r="M625" s="178"/>
      <c r="N625" s="179"/>
      <c r="O625" s="176"/>
      <c r="P625" s="176"/>
      <c r="Q625" s="180"/>
    </row>
    <row r="626" spans="2:17" ht="14.25">
      <c r="B626" s="108" t="s">
        <v>1137</v>
      </c>
      <c r="C626" s="108" t="s">
        <v>1138</v>
      </c>
      <c r="D626" s="109">
        <v>42747</v>
      </c>
      <c r="E626" s="110" t="s">
        <v>651</v>
      </c>
      <c r="F626" s="112"/>
      <c r="G626" s="122">
        <v>1</v>
      </c>
      <c r="H626" s="114">
        <v>219000</v>
      </c>
      <c r="I626" s="115">
        <v>200</v>
      </c>
      <c r="J626" s="176"/>
      <c r="K626" s="177"/>
      <c r="L626" s="177"/>
      <c r="M626" s="178"/>
      <c r="N626" s="179"/>
      <c r="O626" s="176"/>
      <c r="P626" s="176"/>
      <c r="Q626" s="180"/>
    </row>
    <row r="627" spans="2:17" ht="14.25">
      <c r="B627" s="70" t="s">
        <v>803</v>
      </c>
      <c r="C627" s="70" t="s">
        <v>804</v>
      </c>
      <c r="D627" s="109">
        <v>43076</v>
      </c>
      <c r="E627" s="110" t="s">
        <v>48</v>
      </c>
      <c r="F627" s="112">
        <v>10</v>
      </c>
      <c r="G627" s="122">
        <v>1</v>
      </c>
      <c r="H627" s="123">
        <v>205760</v>
      </c>
      <c r="I627" s="115">
        <v>172</v>
      </c>
      <c r="J627" s="176"/>
      <c r="K627" s="177"/>
      <c r="L627" s="177"/>
      <c r="M627" s="178"/>
      <c r="N627" s="179"/>
      <c r="O627" s="176"/>
      <c r="P627" s="176"/>
      <c r="Q627" s="180"/>
    </row>
    <row r="628" spans="2:17" ht="14.25">
      <c r="B628" s="70" t="s">
        <v>1014</v>
      </c>
      <c r="C628" s="70" t="s">
        <v>1015</v>
      </c>
      <c r="D628" s="109">
        <v>42866</v>
      </c>
      <c r="E628" s="110" t="s">
        <v>65</v>
      </c>
      <c r="F628" s="112"/>
      <c r="G628" s="122">
        <v>1</v>
      </c>
      <c r="H628" s="123">
        <v>202720</v>
      </c>
      <c r="I628" s="115">
        <v>170</v>
      </c>
      <c r="J628" s="176"/>
      <c r="K628" s="177"/>
      <c r="L628" s="177"/>
      <c r="M628" s="178"/>
      <c r="N628" s="179"/>
      <c r="O628" s="176"/>
      <c r="P628" s="176"/>
      <c r="Q628" s="180"/>
    </row>
    <row r="629" spans="2:17" ht="14.25">
      <c r="B629" s="120" t="s">
        <v>1238</v>
      </c>
      <c r="C629" s="108" t="s">
        <v>1239</v>
      </c>
      <c r="D629" s="109">
        <v>42726</v>
      </c>
      <c r="E629" s="111" t="s">
        <v>65</v>
      </c>
      <c r="F629" s="121"/>
      <c r="G629" s="122">
        <v>1</v>
      </c>
      <c r="H629" s="123">
        <v>142030</v>
      </c>
      <c r="I629" s="124">
        <v>117</v>
      </c>
      <c r="J629" s="176"/>
      <c r="K629" s="177"/>
      <c r="L629" s="177"/>
      <c r="M629" s="178"/>
      <c r="N629" s="179"/>
      <c r="O629" s="176"/>
      <c r="P629" s="176"/>
      <c r="Q629" s="180"/>
    </row>
    <row r="630" spans="2:17" ht="14.25">
      <c r="B630" s="108" t="s">
        <v>1134</v>
      </c>
      <c r="C630" s="108" t="s">
        <v>1134</v>
      </c>
      <c r="D630" s="109">
        <v>42747</v>
      </c>
      <c r="E630" s="110" t="s">
        <v>1118</v>
      </c>
      <c r="F630" s="112">
        <v>8</v>
      </c>
      <c r="G630" s="122">
        <v>1</v>
      </c>
      <c r="H630" s="114">
        <v>86960</v>
      </c>
      <c r="I630" s="115">
        <v>213</v>
      </c>
      <c r="J630" s="176"/>
      <c r="K630" s="177"/>
      <c r="L630" s="177"/>
      <c r="M630" s="178"/>
      <c r="N630" s="179"/>
      <c r="O630" s="176"/>
      <c r="P630" s="176"/>
      <c r="Q630" s="180"/>
    </row>
    <row r="631" spans="2:17" ht="14.25">
      <c r="B631" s="63" t="s">
        <v>1441</v>
      </c>
      <c r="C631" s="63" t="s">
        <v>1440</v>
      </c>
      <c r="D631" s="127">
        <v>43762</v>
      </c>
      <c r="E631" s="63" t="s">
        <v>261</v>
      </c>
      <c r="F631" s="128">
        <v>2</v>
      </c>
      <c r="G631" s="129">
        <v>1</v>
      </c>
      <c r="H631" s="119">
        <v>44200</v>
      </c>
      <c r="I631" s="119">
        <v>34</v>
      </c>
      <c r="J631" s="176"/>
      <c r="K631" s="177"/>
      <c r="L631" s="177"/>
      <c r="M631" s="178"/>
      <c r="N631" s="179"/>
      <c r="O631" s="176"/>
      <c r="P631" s="176"/>
      <c r="Q631" s="180"/>
    </row>
    <row r="632" spans="2:17" ht="14.25">
      <c r="B632" s="70" t="s">
        <v>806</v>
      </c>
      <c r="C632" s="70" t="s">
        <v>807</v>
      </c>
      <c r="D632" s="109">
        <v>43076</v>
      </c>
      <c r="E632" s="110" t="s">
        <v>48</v>
      </c>
      <c r="F632" s="112">
        <v>1</v>
      </c>
      <c r="G632" s="122">
        <v>1</v>
      </c>
      <c r="H632" s="131">
        <v>13400</v>
      </c>
      <c r="I632" s="115">
        <v>14</v>
      </c>
      <c r="J632" s="176"/>
      <c r="K632" s="177"/>
      <c r="L632" s="177"/>
      <c r="M632" s="178"/>
      <c r="N632" s="179"/>
      <c r="O632" s="176"/>
      <c r="P632" s="176"/>
      <c r="Q632" s="180"/>
    </row>
    <row r="633" spans="2:17" ht="14.25">
      <c r="B633" s="70" t="s">
        <v>330</v>
      </c>
      <c r="C633" s="70" t="s">
        <v>331</v>
      </c>
      <c r="D633" s="109">
        <v>43489</v>
      </c>
      <c r="E633" s="111" t="s">
        <v>31</v>
      </c>
      <c r="F633" s="112"/>
      <c r="G633" s="122">
        <v>1</v>
      </c>
      <c r="H633" s="113">
        <v>275.85</v>
      </c>
      <c r="I633" s="116">
        <v>493</v>
      </c>
      <c r="J633" s="176"/>
      <c r="K633" s="177"/>
      <c r="L633" s="177"/>
      <c r="M633" s="178"/>
      <c r="N633" s="179"/>
      <c r="O633" s="176"/>
      <c r="P633" s="176"/>
      <c r="Q633" s="180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1"/>
  <sheetViews>
    <sheetView zoomScalePageLayoutView="0" workbookViewId="0" topLeftCell="A170">
      <selection activeCell="C172" sqref="C172"/>
    </sheetView>
  </sheetViews>
  <sheetFormatPr defaultColWidth="10.421875" defaultRowHeight="15"/>
  <cols>
    <col min="1" max="1" width="17.421875" style="0" customWidth="1"/>
    <col min="2" max="2" width="16.00390625" style="0" customWidth="1"/>
    <col min="3" max="3" width="41.421875" style="0" customWidth="1"/>
  </cols>
  <sheetData>
    <row r="1" spans="1:2" ht="15">
      <c r="A1" t="s">
        <v>1240</v>
      </c>
      <c r="B1" t="s">
        <v>1241</v>
      </c>
    </row>
    <row r="2" spans="1:3" ht="15">
      <c r="A2" t="s">
        <v>1242</v>
      </c>
      <c r="B2">
        <v>355297938</v>
      </c>
      <c r="C2" t="s">
        <v>1243</v>
      </c>
    </row>
    <row r="3" spans="1:3" ht="15">
      <c r="A3" t="s">
        <v>1244</v>
      </c>
      <c r="B3">
        <v>272854914</v>
      </c>
      <c r="C3" t="s">
        <v>1243</v>
      </c>
    </row>
    <row r="4" spans="1:3" ht="15">
      <c r="A4" t="s">
        <v>1245</v>
      </c>
      <c r="B4">
        <v>333317861</v>
      </c>
      <c r="C4" t="s">
        <v>1246</v>
      </c>
    </row>
    <row r="5" spans="1:3" ht="15">
      <c r="A5" t="s">
        <v>1247</v>
      </c>
      <c r="B5">
        <v>221267980</v>
      </c>
      <c r="C5" t="s">
        <v>1246</v>
      </c>
    </row>
    <row r="6" spans="1:3" ht="15">
      <c r="A6" t="s">
        <v>1248</v>
      </c>
      <c r="B6">
        <v>224401587</v>
      </c>
      <c r="C6" t="s">
        <v>1246</v>
      </c>
    </row>
    <row r="7" spans="1:3" ht="15">
      <c r="A7" t="s">
        <v>1249</v>
      </c>
      <c r="B7">
        <v>235897531</v>
      </c>
      <c r="C7" t="s">
        <v>1219</v>
      </c>
    </row>
    <row r="8" spans="1:3" ht="15">
      <c r="A8" t="s">
        <v>1250</v>
      </c>
      <c r="B8">
        <v>376496915</v>
      </c>
      <c r="C8" t="s">
        <v>1161</v>
      </c>
    </row>
    <row r="9" spans="1:3" ht="15">
      <c r="A9" t="s">
        <v>1251</v>
      </c>
      <c r="B9">
        <v>240456880</v>
      </c>
      <c r="C9" t="s">
        <v>1161</v>
      </c>
    </row>
    <row r="10" spans="1:3" ht="15">
      <c r="A10" t="s">
        <v>1252</v>
      </c>
      <c r="B10">
        <v>487298745</v>
      </c>
      <c r="C10" t="s">
        <v>1161</v>
      </c>
    </row>
    <row r="11" spans="1:3" ht="15">
      <c r="A11" t="s">
        <v>1253</v>
      </c>
      <c r="B11">
        <v>375754280</v>
      </c>
      <c r="C11" t="s">
        <v>1147</v>
      </c>
    </row>
    <row r="12" spans="1:3" ht="15">
      <c r="A12" t="s">
        <v>1254</v>
      </c>
      <c r="B12">
        <v>318598330</v>
      </c>
      <c r="C12" t="s">
        <v>1139</v>
      </c>
    </row>
    <row r="13" spans="1:3" ht="15">
      <c r="A13" t="s">
        <v>1255</v>
      </c>
      <c r="B13">
        <v>324842250</v>
      </c>
      <c r="C13" t="s">
        <v>1130</v>
      </c>
    </row>
    <row r="14" spans="1:3" ht="15">
      <c r="A14" t="s">
        <v>1256</v>
      </c>
      <c r="B14">
        <v>299224395</v>
      </c>
      <c r="C14" t="s">
        <v>1130</v>
      </c>
    </row>
    <row r="15" spans="1:3" ht="15">
      <c r="A15" t="s">
        <v>1257</v>
      </c>
      <c r="B15">
        <v>265102728</v>
      </c>
      <c r="C15" t="s">
        <v>1119</v>
      </c>
    </row>
    <row r="16" spans="1:3" ht="15">
      <c r="A16" t="s">
        <v>1258</v>
      </c>
      <c r="B16">
        <v>357671820</v>
      </c>
      <c r="C16" t="s">
        <v>1109</v>
      </c>
    </row>
    <row r="17" spans="1:3" ht="15">
      <c r="A17" t="s">
        <v>1259</v>
      </c>
      <c r="B17">
        <v>280966876</v>
      </c>
      <c r="C17" t="s">
        <v>1109</v>
      </c>
    </row>
    <row r="18" spans="1:3" ht="15">
      <c r="A18" t="s">
        <v>1260</v>
      </c>
      <c r="B18">
        <v>234856246</v>
      </c>
      <c r="C18" t="s">
        <v>1091</v>
      </c>
    </row>
    <row r="19" spans="1:3" ht="15">
      <c r="A19" t="s">
        <v>1261</v>
      </c>
      <c r="B19">
        <v>252512247</v>
      </c>
      <c r="C19" t="s">
        <v>1086</v>
      </c>
    </row>
    <row r="20" spans="1:3" ht="15">
      <c r="A20" t="s">
        <v>1262</v>
      </c>
      <c r="B20">
        <v>267762920</v>
      </c>
      <c r="C20" t="s">
        <v>1076</v>
      </c>
    </row>
    <row r="21" spans="1:3" ht="15">
      <c r="A21" t="s">
        <v>1263</v>
      </c>
      <c r="B21">
        <v>280239443</v>
      </c>
      <c r="C21" t="s">
        <v>1069</v>
      </c>
    </row>
    <row r="22" spans="1:3" ht="15">
      <c r="A22" t="s">
        <v>1264</v>
      </c>
      <c r="B22">
        <v>314661638</v>
      </c>
      <c r="C22" t="s">
        <v>1061</v>
      </c>
    </row>
    <row r="23" spans="1:3" ht="15">
      <c r="A23" t="s">
        <v>1265</v>
      </c>
      <c r="B23">
        <v>243913296</v>
      </c>
      <c r="C23" t="s">
        <v>1061</v>
      </c>
    </row>
    <row r="24" spans="1:3" ht="15">
      <c r="A24" t="s">
        <v>1266</v>
      </c>
      <c r="B24">
        <v>239622054</v>
      </c>
      <c r="C24" t="s">
        <v>1061</v>
      </c>
    </row>
    <row r="25" spans="1:3" ht="15">
      <c r="A25" t="s">
        <v>1267</v>
      </c>
      <c r="B25">
        <v>442027681</v>
      </c>
      <c r="C25" t="s">
        <v>1043</v>
      </c>
    </row>
    <row r="26" spans="1:3" ht="15">
      <c r="A26" t="s">
        <v>1268</v>
      </c>
      <c r="B26">
        <v>309174604</v>
      </c>
      <c r="C26" t="s">
        <v>1043</v>
      </c>
    </row>
    <row r="27" spans="1:3" ht="15">
      <c r="A27" t="s">
        <v>1269</v>
      </c>
      <c r="B27">
        <v>230313615</v>
      </c>
      <c r="C27" t="s">
        <v>1043</v>
      </c>
    </row>
    <row r="28" spans="1:3" ht="15">
      <c r="A28" t="s">
        <v>1270</v>
      </c>
      <c r="B28">
        <v>267940125</v>
      </c>
      <c r="C28" t="s">
        <v>1016</v>
      </c>
    </row>
    <row r="29" spans="1:3" ht="15">
      <c r="A29" t="s">
        <v>1271</v>
      </c>
      <c r="B29">
        <v>233138627</v>
      </c>
      <c r="C29" t="s">
        <v>1016</v>
      </c>
    </row>
    <row r="30" spans="1:3" ht="15">
      <c r="A30" t="s">
        <v>1272</v>
      </c>
      <c r="B30">
        <v>233017708</v>
      </c>
      <c r="C30" t="s">
        <v>1005</v>
      </c>
    </row>
    <row r="31" spans="1:3" ht="15">
      <c r="A31" t="s">
        <v>1273</v>
      </c>
      <c r="B31">
        <v>270860315</v>
      </c>
      <c r="C31" t="s">
        <v>1001</v>
      </c>
    </row>
    <row r="32" spans="1:3" ht="15">
      <c r="A32" t="s">
        <v>1274</v>
      </c>
      <c r="B32">
        <v>205429640</v>
      </c>
      <c r="C32" t="s">
        <v>1001</v>
      </c>
    </row>
    <row r="33" spans="1:3" ht="15">
      <c r="A33" t="s">
        <v>1275</v>
      </c>
      <c r="B33">
        <v>215588567</v>
      </c>
      <c r="C33" t="s">
        <v>986</v>
      </c>
    </row>
    <row r="34" spans="1:3" ht="15">
      <c r="A34" t="s">
        <v>1276</v>
      </c>
      <c r="B34">
        <v>267846791</v>
      </c>
      <c r="C34" t="s">
        <v>980</v>
      </c>
    </row>
    <row r="35" spans="1:3" ht="15">
      <c r="A35" t="s">
        <v>1277</v>
      </c>
      <c r="B35">
        <v>221185725</v>
      </c>
      <c r="C35" t="s">
        <v>976</v>
      </c>
    </row>
    <row r="36" spans="1:3" ht="15">
      <c r="A36" t="s">
        <v>1278</v>
      </c>
      <c r="B36">
        <v>357396047</v>
      </c>
      <c r="C36" t="s">
        <v>968</v>
      </c>
    </row>
    <row r="37" spans="1:3" ht="15">
      <c r="A37" t="s">
        <v>1279</v>
      </c>
      <c r="B37">
        <v>293303507</v>
      </c>
      <c r="C37" t="s">
        <v>968</v>
      </c>
    </row>
    <row r="38" spans="1:3" ht="15">
      <c r="A38" t="s">
        <v>1280</v>
      </c>
      <c r="B38">
        <v>349615979</v>
      </c>
      <c r="C38" t="s">
        <v>961</v>
      </c>
    </row>
    <row r="39" spans="1:3" ht="15">
      <c r="A39" t="s">
        <v>1281</v>
      </c>
      <c r="B39">
        <v>297681722</v>
      </c>
      <c r="C39" t="s">
        <v>956</v>
      </c>
    </row>
    <row r="40" spans="1:3" ht="15">
      <c r="A40" t="s">
        <v>1282</v>
      </c>
      <c r="B40">
        <v>216645602</v>
      </c>
      <c r="C40" t="s">
        <v>956</v>
      </c>
    </row>
    <row r="41" spans="1:3" ht="15">
      <c r="A41" t="s">
        <v>1283</v>
      </c>
      <c r="B41">
        <v>261339986</v>
      </c>
      <c r="C41" t="s">
        <v>942</v>
      </c>
    </row>
    <row r="42" spans="1:3" ht="15">
      <c r="A42" t="s">
        <v>1284</v>
      </c>
      <c r="B42">
        <v>311358193</v>
      </c>
      <c r="C42" t="s">
        <v>938</v>
      </c>
    </row>
    <row r="43" spans="1:3" ht="15">
      <c r="A43" t="s">
        <v>1285</v>
      </c>
      <c r="B43">
        <v>313713275</v>
      </c>
      <c r="C43" t="s">
        <v>933</v>
      </c>
    </row>
    <row r="44" spans="1:3" ht="15">
      <c r="A44" t="s">
        <v>1286</v>
      </c>
      <c r="B44">
        <v>221817097</v>
      </c>
      <c r="C44" t="s">
        <v>915</v>
      </c>
    </row>
    <row r="45" spans="1:3" ht="15">
      <c r="A45" t="s">
        <v>1287</v>
      </c>
      <c r="B45">
        <v>230149340</v>
      </c>
      <c r="C45" t="s">
        <v>912</v>
      </c>
    </row>
    <row r="46" spans="1:3" ht="15">
      <c r="A46" t="s">
        <v>1288</v>
      </c>
      <c r="B46">
        <v>267240320</v>
      </c>
      <c r="C46" t="s">
        <v>904</v>
      </c>
    </row>
    <row r="47" spans="1:3" ht="15">
      <c r="A47" t="s">
        <v>1289</v>
      </c>
      <c r="B47">
        <v>262709941</v>
      </c>
      <c r="C47" t="s">
        <v>904</v>
      </c>
    </row>
    <row r="48" spans="1:3" ht="15">
      <c r="A48" t="s">
        <v>1290</v>
      </c>
      <c r="B48">
        <v>270413704</v>
      </c>
      <c r="C48" t="s">
        <v>882</v>
      </c>
    </row>
    <row r="49" spans="1:3" ht="15">
      <c r="A49" t="s">
        <v>1291</v>
      </c>
      <c r="B49">
        <v>192416603</v>
      </c>
      <c r="C49" t="s">
        <v>882</v>
      </c>
    </row>
    <row r="50" spans="1:3" ht="15">
      <c r="A50" t="s">
        <v>1292</v>
      </c>
      <c r="B50">
        <v>215285508</v>
      </c>
      <c r="C50" t="s">
        <v>864</v>
      </c>
    </row>
    <row r="51" spans="1:3" ht="15">
      <c r="A51" t="s">
        <v>1293</v>
      </c>
      <c r="B51">
        <v>193504252</v>
      </c>
      <c r="C51" t="s">
        <v>858</v>
      </c>
    </row>
    <row r="52" spans="1:3" ht="15">
      <c r="A52" t="s">
        <v>1294</v>
      </c>
      <c r="B52">
        <v>258592047</v>
      </c>
      <c r="C52" t="s">
        <v>852</v>
      </c>
    </row>
    <row r="53" spans="1:3" ht="15">
      <c r="A53" t="s">
        <v>1295</v>
      </c>
      <c r="B53">
        <v>184428630</v>
      </c>
      <c r="C53" t="s">
        <v>840</v>
      </c>
    </row>
    <row r="54" spans="1:3" ht="15">
      <c r="A54" t="s">
        <v>1296</v>
      </c>
      <c r="B54">
        <v>445465346</v>
      </c>
      <c r="C54" t="s">
        <v>834</v>
      </c>
    </row>
    <row r="55" spans="1:3" ht="15">
      <c r="A55" t="s">
        <v>1297</v>
      </c>
      <c r="B55">
        <v>343879216</v>
      </c>
      <c r="C55" t="s">
        <v>834</v>
      </c>
    </row>
    <row r="56" spans="1:3" ht="15">
      <c r="A56" t="s">
        <v>1298</v>
      </c>
      <c r="B56">
        <v>369721443</v>
      </c>
      <c r="C56" t="s">
        <v>818</v>
      </c>
    </row>
    <row r="57" spans="1:3" ht="15">
      <c r="A57" t="s">
        <v>1299</v>
      </c>
      <c r="B57">
        <v>324702270</v>
      </c>
      <c r="C57" t="s">
        <v>814</v>
      </c>
    </row>
    <row r="58" spans="1:3" ht="15">
      <c r="A58" t="s">
        <v>1300</v>
      </c>
      <c r="B58">
        <v>249225003</v>
      </c>
      <c r="C58" t="s">
        <v>814</v>
      </c>
    </row>
    <row r="59" spans="1:3" ht="15">
      <c r="A59" t="s">
        <v>1301</v>
      </c>
      <c r="B59">
        <v>251663895</v>
      </c>
      <c r="C59" t="s">
        <v>799</v>
      </c>
    </row>
    <row r="60" spans="1:3" ht="15">
      <c r="A60" t="s">
        <v>1302</v>
      </c>
      <c r="B60">
        <v>535580306</v>
      </c>
      <c r="C60" t="s">
        <v>793</v>
      </c>
    </row>
    <row r="61" spans="1:3" ht="15">
      <c r="A61" t="s">
        <v>1303</v>
      </c>
      <c r="B61">
        <v>304453127</v>
      </c>
      <c r="C61" t="s">
        <v>793</v>
      </c>
    </row>
    <row r="62" spans="1:3" ht="15">
      <c r="A62" t="s">
        <v>1304</v>
      </c>
      <c r="B62">
        <v>573383082</v>
      </c>
      <c r="C62" t="s">
        <v>793</v>
      </c>
    </row>
    <row r="63" spans="1:3" ht="15">
      <c r="A63" s="26">
        <v>43104</v>
      </c>
      <c r="B63">
        <v>363079347</v>
      </c>
      <c r="C63" t="s">
        <v>1305</v>
      </c>
    </row>
    <row r="64" spans="1:3" ht="15">
      <c r="A64" s="26" t="s">
        <v>1306</v>
      </c>
      <c r="B64">
        <v>327386053</v>
      </c>
      <c r="C64" t="s">
        <v>1305</v>
      </c>
    </row>
    <row r="65" spans="1:3" ht="15">
      <c r="A65" s="26" t="s">
        <v>1307</v>
      </c>
      <c r="B65">
        <v>277969006</v>
      </c>
      <c r="C65" t="s">
        <v>747</v>
      </c>
    </row>
    <row r="66" spans="1:3" ht="15">
      <c r="A66" s="26" t="s">
        <v>1308</v>
      </c>
      <c r="B66">
        <v>276085032</v>
      </c>
      <c r="C66" t="s">
        <v>743</v>
      </c>
    </row>
    <row r="67" spans="1:3" ht="15">
      <c r="A67" s="27" t="s">
        <v>1309</v>
      </c>
      <c r="B67">
        <v>238336504</v>
      </c>
      <c r="C67" t="s">
        <v>743</v>
      </c>
    </row>
    <row r="68" spans="1:3" ht="15">
      <c r="A68" t="s">
        <v>1310</v>
      </c>
      <c r="B68">
        <v>311351103</v>
      </c>
      <c r="C68" t="s">
        <v>732</v>
      </c>
    </row>
    <row r="69" spans="1:3" ht="15">
      <c r="A69" t="s">
        <v>1311</v>
      </c>
      <c r="B69">
        <v>459926002</v>
      </c>
      <c r="C69" t="s">
        <v>727</v>
      </c>
    </row>
    <row r="70" spans="1:3" ht="15">
      <c r="A70" t="s">
        <v>1312</v>
      </c>
      <c r="B70" s="5">
        <v>352672190</v>
      </c>
      <c r="C70" t="s">
        <v>727</v>
      </c>
    </row>
    <row r="71" spans="1:3" ht="15">
      <c r="A71" t="s">
        <v>1313</v>
      </c>
      <c r="B71" s="5">
        <v>290356474</v>
      </c>
      <c r="C71" t="s">
        <v>727</v>
      </c>
    </row>
    <row r="72" spans="1:3" ht="15">
      <c r="A72" t="s">
        <v>1314</v>
      </c>
      <c r="B72" s="5">
        <v>244601330</v>
      </c>
      <c r="C72" t="s">
        <v>710</v>
      </c>
    </row>
    <row r="73" spans="1:3" ht="15">
      <c r="A73" t="s">
        <v>1315</v>
      </c>
      <c r="B73" s="5">
        <v>507640834</v>
      </c>
      <c r="C73" t="s">
        <v>688</v>
      </c>
    </row>
    <row r="74" spans="1:3" ht="15">
      <c r="A74" t="s">
        <v>1316</v>
      </c>
      <c r="B74" s="5">
        <v>244725238</v>
      </c>
      <c r="C74" t="s">
        <v>690</v>
      </c>
    </row>
    <row r="75" spans="1:3" ht="15">
      <c r="A75" t="s">
        <v>1317</v>
      </c>
      <c r="B75" s="5">
        <v>356564601</v>
      </c>
      <c r="C75" t="s">
        <v>670</v>
      </c>
    </row>
    <row r="76" spans="1:3" ht="15">
      <c r="A76" t="s">
        <v>1318</v>
      </c>
      <c r="B76" s="5">
        <v>224647562</v>
      </c>
      <c r="C76" t="s">
        <v>668</v>
      </c>
    </row>
    <row r="77" spans="1:3" ht="15">
      <c r="A77" t="s">
        <v>1319</v>
      </c>
      <c r="B77" s="5">
        <v>152181628</v>
      </c>
      <c r="C77" t="s">
        <v>665</v>
      </c>
    </row>
    <row r="78" spans="1:3" ht="15">
      <c r="A78" t="s">
        <v>1320</v>
      </c>
      <c r="B78" s="5">
        <v>125648935</v>
      </c>
      <c r="C78" t="s">
        <v>665</v>
      </c>
    </row>
    <row r="79" spans="1:3" ht="15">
      <c r="A79" t="s">
        <v>1321</v>
      </c>
      <c r="B79" s="5">
        <v>402956771</v>
      </c>
      <c r="C79" t="s">
        <v>643</v>
      </c>
    </row>
    <row r="80" spans="1:3" ht="15">
      <c r="A80" t="s">
        <v>1322</v>
      </c>
      <c r="B80" s="5">
        <v>254465289</v>
      </c>
      <c r="C80" t="s">
        <v>643</v>
      </c>
    </row>
    <row r="81" spans="1:3" ht="15">
      <c r="A81" t="s">
        <v>1323</v>
      </c>
      <c r="B81" s="5">
        <v>227353995</v>
      </c>
      <c r="C81" t="s">
        <v>643</v>
      </c>
    </row>
    <row r="82" spans="1:3" ht="15">
      <c r="A82" t="s">
        <v>1324</v>
      </c>
      <c r="B82" s="5">
        <v>375129174</v>
      </c>
      <c r="C82" t="s">
        <v>614</v>
      </c>
    </row>
    <row r="83" spans="1:3" ht="15">
      <c r="A83" t="s">
        <v>1325</v>
      </c>
      <c r="B83" s="5">
        <v>311938938</v>
      </c>
      <c r="C83" t="s">
        <v>612</v>
      </c>
    </row>
    <row r="84" spans="1:3" ht="15">
      <c r="A84" t="s">
        <v>1326</v>
      </c>
      <c r="B84" s="5">
        <v>228441004</v>
      </c>
      <c r="C84" t="s">
        <v>612</v>
      </c>
    </row>
    <row r="85" spans="1:3" ht="15">
      <c r="A85" t="s">
        <v>1327</v>
      </c>
      <c r="B85" s="5">
        <v>364224924</v>
      </c>
      <c r="C85" t="s">
        <v>602</v>
      </c>
    </row>
    <row r="86" spans="1:3" ht="15">
      <c r="A86" t="s">
        <v>1328</v>
      </c>
      <c r="B86" s="5">
        <v>290223134</v>
      </c>
      <c r="C86" t="s">
        <v>602</v>
      </c>
    </row>
    <row r="87" spans="1:3" ht="15">
      <c r="A87" t="s">
        <v>1329</v>
      </c>
      <c r="B87" s="5">
        <v>307172892</v>
      </c>
      <c r="C87" t="s">
        <v>602</v>
      </c>
    </row>
    <row r="88" spans="1:3" ht="15">
      <c r="A88" t="s">
        <v>1330</v>
      </c>
      <c r="B88" s="5">
        <v>223909776</v>
      </c>
      <c r="C88" t="s">
        <v>1331</v>
      </c>
    </row>
    <row r="89" spans="1:3" ht="15">
      <c r="A89" t="s">
        <v>1332</v>
      </c>
      <c r="B89" s="5">
        <v>309036162</v>
      </c>
      <c r="C89" t="s">
        <v>1333</v>
      </c>
    </row>
    <row r="90" spans="1:3" ht="15">
      <c r="A90" s="28" t="s">
        <v>1334</v>
      </c>
      <c r="B90" s="5">
        <v>297313336</v>
      </c>
      <c r="C90" t="s">
        <v>561</v>
      </c>
    </row>
    <row r="91" spans="1:3" ht="15">
      <c r="A91" s="28" t="s">
        <v>1335</v>
      </c>
      <c r="B91" s="5">
        <v>392596312</v>
      </c>
      <c r="C91" t="s">
        <v>559</v>
      </c>
    </row>
    <row r="92" spans="1:3" ht="15">
      <c r="A92" s="28" t="s">
        <v>1336</v>
      </c>
      <c r="B92" s="5">
        <v>395444892</v>
      </c>
      <c r="C92" t="s">
        <v>555</v>
      </c>
    </row>
    <row r="93" spans="1:3" ht="15">
      <c r="A93" s="28" t="s">
        <v>1337</v>
      </c>
      <c r="B93" s="5">
        <v>338715244</v>
      </c>
      <c r="C93" t="s">
        <v>547</v>
      </c>
    </row>
    <row r="94" spans="1:3" ht="15">
      <c r="A94" s="28" t="s">
        <v>1338</v>
      </c>
      <c r="B94" s="5">
        <v>331687706</v>
      </c>
      <c r="C94" t="s">
        <v>539</v>
      </c>
    </row>
    <row r="95" spans="1:3" ht="15">
      <c r="A95" s="28" t="s">
        <v>1339</v>
      </c>
      <c r="B95" s="5">
        <v>274776362</v>
      </c>
      <c r="C95" t="s">
        <v>539</v>
      </c>
    </row>
    <row r="96" spans="1:3" ht="15">
      <c r="A96" s="28" t="s">
        <v>1340</v>
      </c>
      <c r="B96" s="5">
        <v>316832143</v>
      </c>
      <c r="C96" t="s">
        <v>518</v>
      </c>
    </row>
    <row r="97" spans="1:3" ht="15">
      <c r="A97" s="28" t="s">
        <v>1341</v>
      </c>
      <c r="B97" s="5">
        <v>222046474</v>
      </c>
      <c r="C97" t="s">
        <v>516</v>
      </c>
    </row>
    <row r="98" spans="1:3" ht="15">
      <c r="A98" s="28" t="s">
        <v>1342</v>
      </c>
      <c r="B98" s="5">
        <v>251072131</v>
      </c>
      <c r="C98" t="s">
        <v>503</v>
      </c>
    </row>
    <row r="99" spans="1:3" ht="15">
      <c r="A99" s="28" t="s">
        <v>1343</v>
      </c>
      <c r="B99" s="5">
        <v>253275115</v>
      </c>
      <c r="C99" t="s">
        <v>499</v>
      </c>
    </row>
    <row r="100" spans="1:3" ht="15">
      <c r="A100" s="28" t="s">
        <v>1344</v>
      </c>
      <c r="B100" s="5">
        <v>270872686</v>
      </c>
      <c r="C100" t="s">
        <v>489</v>
      </c>
    </row>
    <row r="101" spans="1:3" ht="15">
      <c r="A101" s="28" t="s">
        <v>1345</v>
      </c>
      <c r="B101" s="5">
        <v>243484927</v>
      </c>
      <c r="C101" t="s">
        <v>478</v>
      </c>
    </row>
    <row r="102" spans="1:3" ht="15">
      <c r="A102" s="28" t="s">
        <v>1346</v>
      </c>
      <c r="B102" s="5">
        <v>341060654</v>
      </c>
      <c r="C102" t="s">
        <v>472</v>
      </c>
    </row>
    <row r="103" spans="1:3" ht="15">
      <c r="A103" s="28" t="s">
        <v>1347</v>
      </c>
      <c r="B103" s="5">
        <v>244364807</v>
      </c>
      <c r="C103" t="s">
        <v>472</v>
      </c>
    </row>
    <row r="104" spans="1:3" ht="15">
      <c r="A104" s="28" t="s">
        <v>1348</v>
      </c>
      <c r="B104" s="5">
        <v>282343504</v>
      </c>
      <c r="C104" t="s">
        <v>472</v>
      </c>
    </row>
    <row r="105" spans="1:3" ht="15">
      <c r="A105" s="28" t="s">
        <v>1349</v>
      </c>
      <c r="B105" s="5">
        <v>210927155</v>
      </c>
      <c r="C105" t="s">
        <v>439</v>
      </c>
    </row>
    <row r="106" spans="1:3" ht="15">
      <c r="A106" s="28" t="s">
        <v>1350</v>
      </c>
      <c r="B106" s="5">
        <v>420399783</v>
      </c>
      <c r="C106" t="s">
        <v>111</v>
      </c>
    </row>
    <row r="107" spans="1:3" ht="15">
      <c r="A107" s="28" t="s">
        <v>1351</v>
      </c>
      <c r="B107" s="5">
        <v>268578223</v>
      </c>
      <c r="C107" t="s">
        <v>111</v>
      </c>
    </row>
    <row r="108" spans="1:3" ht="15">
      <c r="A108" s="28" t="s">
        <v>1352</v>
      </c>
      <c r="B108" s="5">
        <v>369823217</v>
      </c>
      <c r="C108" t="s">
        <v>411</v>
      </c>
    </row>
    <row r="109" spans="1:3" ht="15">
      <c r="A109" s="28" t="s">
        <v>1353</v>
      </c>
      <c r="B109" s="5">
        <v>289710785</v>
      </c>
      <c r="C109" t="s">
        <v>411</v>
      </c>
    </row>
    <row r="110" spans="1:3" ht="15">
      <c r="A110" s="28" t="s">
        <v>1354</v>
      </c>
      <c r="B110" s="5">
        <v>224540598</v>
      </c>
      <c r="C110" t="s">
        <v>411</v>
      </c>
    </row>
    <row r="111" spans="1:3" ht="15">
      <c r="A111" s="28" t="s">
        <v>1355</v>
      </c>
      <c r="B111" s="5">
        <v>356218045</v>
      </c>
      <c r="C111" t="s">
        <v>387</v>
      </c>
    </row>
    <row r="112" spans="1:3" ht="15">
      <c r="A112" s="28" t="s">
        <v>1356</v>
      </c>
      <c r="B112" s="5">
        <v>365025932</v>
      </c>
      <c r="C112" t="s">
        <v>381</v>
      </c>
    </row>
    <row r="113" spans="1:3" ht="15">
      <c r="A113" s="28" t="s">
        <v>1357</v>
      </c>
      <c r="B113" s="5">
        <v>323754813</v>
      </c>
      <c r="C113" t="s">
        <v>381</v>
      </c>
    </row>
    <row r="114" spans="1:3" ht="15">
      <c r="A114" s="28" t="s">
        <v>1358</v>
      </c>
      <c r="B114" s="5">
        <v>627008003</v>
      </c>
      <c r="C114" t="s">
        <v>381</v>
      </c>
    </row>
    <row r="115" spans="1:3" ht="15">
      <c r="A115" s="28" t="s">
        <v>1359</v>
      </c>
      <c r="B115" s="5">
        <v>349873511</v>
      </c>
      <c r="C115" t="s">
        <v>381</v>
      </c>
    </row>
    <row r="116" spans="1:3" ht="15">
      <c r="A116" s="28" t="s">
        <v>1360</v>
      </c>
      <c r="B116" s="5">
        <v>367457443</v>
      </c>
      <c r="C116" t="s">
        <v>342</v>
      </c>
    </row>
    <row r="117" spans="1:3" ht="15">
      <c r="A117" s="28" t="s">
        <v>1361</v>
      </c>
      <c r="B117" s="5">
        <v>363660593.4</v>
      </c>
      <c r="C117" t="s">
        <v>332</v>
      </c>
    </row>
    <row r="118" spans="1:3" ht="15">
      <c r="A118" s="28" t="s">
        <v>1362</v>
      </c>
      <c r="B118" s="5">
        <v>310319373.85</v>
      </c>
      <c r="C118" t="s">
        <v>320</v>
      </c>
    </row>
    <row r="119" spans="1:3" ht="15">
      <c r="A119" s="28" t="s">
        <v>1363</v>
      </c>
      <c r="B119" s="5">
        <v>286744452</v>
      </c>
      <c r="C119" t="s">
        <v>320</v>
      </c>
    </row>
    <row r="120" spans="1:3" ht="15">
      <c r="A120" s="28" t="s">
        <v>1364</v>
      </c>
      <c r="B120" s="5">
        <v>300576227</v>
      </c>
      <c r="C120" t="s">
        <v>300</v>
      </c>
    </row>
    <row r="121" spans="1:3" ht="15">
      <c r="A121" s="28" t="s">
        <v>1365</v>
      </c>
      <c r="B121" s="5">
        <v>392891561</v>
      </c>
      <c r="C121" t="s">
        <v>286</v>
      </c>
    </row>
    <row r="122" spans="1:3" ht="15">
      <c r="A122" t="s">
        <v>1366</v>
      </c>
      <c r="B122" s="5">
        <v>443625930</v>
      </c>
      <c r="C122" t="s">
        <v>279</v>
      </c>
    </row>
    <row r="123" spans="1:3" ht="15">
      <c r="A123" t="s">
        <v>1367</v>
      </c>
      <c r="B123" s="5">
        <v>330918259</v>
      </c>
      <c r="C123" t="s">
        <v>279</v>
      </c>
    </row>
    <row r="124" spans="1:3" ht="15">
      <c r="A124" s="28" t="s">
        <v>1368</v>
      </c>
      <c r="B124" s="5">
        <v>450273905</v>
      </c>
      <c r="C124" t="s">
        <v>258</v>
      </c>
    </row>
    <row r="125" spans="1:3" ht="15">
      <c r="A125" t="s">
        <v>1369</v>
      </c>
      <c r="B125" s="5">
        <v>406710233</v>
      </c>
      <c r="C125" t="s">
        <v>258</v>
      </c>
    </row>
    <row r="126" spans="1:3" ht="15">
      <c r="A126" t="s">
        <v>1370</v>
      </c>
      <c r="B126" s="5">
        <v>209532619</v>
      </c>
      <c r="C126" t="s">
        <v>258</v>
      </c>
    </row>
    <row r="127" spans="1:3" ht="15">
      <c r="A127" t="s">
        <v>1371</v>
      </c>
      <c r="B127" s="5">
        <v>173467173</v>
      </c>
      <c r="C127" t="s">
        <v>258</v>
      </c>
    </row>
    <row r="128" spans="1:3" ht="15">
      <c r="A128" t="s">
        <v>1372</v>
      </c>
      <c r="B128" s="5">
        <v>277959614</v>
      </c>
      <c r="C128" t="s">
        <v>221</v>
      </c>
    </row>
    <row r="129" spans="1:3" ht="15">
      <c r="A129" t="s">
        <v>1373</v>
      </c>
      <c r="B129" s="5">
        <v>255172324</v>
      </c>
      <c r="C129" t="s">
        <v>221</v>
      </c>
    </row>
    <row r="130" spans="1:3" ht="15">
      <c r="A130" t="s">
        <v>1374</v>
      </c>
      <c r="B130" s="5">
        <v>221369762</v>
      </c>
      <c r="C130" t="s">
        <v>208</v>
      </c>
    </row>
    <row r="131" spans="1:3" ht="15">
      <c r="A131" t="s">
        <v>1375</v>
      </c>
      <c r="B131" s="5">
        <v>635521387</v>
      </c>
      <c r="C131" t="s">
        <v>91</v>
      </c>
    </row>
    <row r="132" spans="1:3" ht="15">
      <c r="A132" t="s">
        <v>1376</v>
      </c>
      <c r="B132" s="5">
        <v>352355497</v>
      </c>
      <c r="C132" t="s">
        <v>91</v>
      </c>
    </row>
    <row r="133" spans="1:3" ht="15">
      <c r="A133" t="s">
        <v>1377</v>
      </c>
      <c r="B133" s="5">
        <v>327780284</v>
      </c>
      <c r="C133" t="s">
        <v>91</v>
      </c>
    </row>
    <row r="134" spans="1:3" ht="15">
      <c r="A134" t="s">
        <v>1378</v>
      </c>
      <c r="B134" s="5">
        <v>274254079.95</v>
      </c>
      <c r="C134" t="s">
        <v>168</v>
      </c>
    </row>
    <row r="135" spans="1:3" ht="15">
      <c r="A135" t="s">
        <v>1379</v>
      </c>
      <c r="B135" s="5">
        <v>281980607</v>
      </c>
      <c r="C135" t="s">
        <v>61</v>
      </c>
    </row>
    <row r="136" spans="1:3" ht="15">
      <c r="A136" t="s">
        <v>1380</v>
      </c>
      <c r="B136" s="5">
        <v>232190551</v>
      </c>
      <c r="C136" t="s">
        <v>61</v>
      </c>
    </row>
    <row r="137" spans="1:3" ht="15">
      <c r="A137" t="s">
        <v>1381</v>
      </c>
      <c r="B137" s="5">
        <v>211691040</v>
      </c>
      <c r="C137" t="s">
        <v>149</v>
      </c>
    </row>
    <row r="138" spans="1:3" ht="15">
      <c r="A138" t="s">
        <v>1382</v>
      </c>
      <c r="B138" s="5">
        <v>178702215</v>
      </c>
      <c r="C138" t="s">
        <v>143</v>
      </c>
    </row>
    <row r="139" spans="1:3" ht="15">
      <c r="A139" t="s">
        <v>1383</v>
      </c>
      <c r="B139" s="5">
        <v>239899406</v>
      </c>
      <c r="C139" t="s">
        <v>62</v>
      </c>
    </row>
    <row r="140" spans="1:3" ht="15">
      <c r="A140" t="s">
        <v>1384</v>
      </c>
      <c r="B140" s="5">
        <v>219289205</v>
      </c>
      <c r="C140" t="s">
        <v>108</v>
      </c>
    </row>
    <row r="141" spans="1:3" ht="15">
      <c r="A141" s="28" t="s">
        <v>1385</v>
      </c>
      <c r="B141" s="5">
        <v>398423831</v>
      </c>
      <c r="C141" t="s">
        <v>68</v>
      </c>
    </row>
    <row r="142" spans="1:3" ht="15">
      <c r="A142" t="s">
        <v>1386</v>
      </c>
      <c r="B142" s="5">
        <v>366387160</v>
      </c>
      <c r="C142" t="s">
        <v>44</v>
      </c>
    </row>
    <row r="143" spans="1:3" ht="15">
      <c r="A143" t="s">
        <v>1387</v>
      </c>
      <c r="B143" s="5">
        <v>332938604</v>
      </c>
      <c r="C143" t="s">
        <v>51</v>
      </c>
    </row>
    <row r="144" spans="1:3" ht="15">
      <c r="A144" t="s">
        <v>1388</v>
      </c>
      <c r="B144" s="5">
        <v>271326230</v>
      </c>
      <c r="C144" t="s">
        <v>51</v>
      </c>
    </row>
    <row r="145" spans="1:3" ht="15">
      <c r="A145" t="s">
        <v>1389</v>
      </c>
      <c r="B145" s="5">
        <v>323184785</v>
      </c>
      <c r="C145" t="s">
        <v>70</v>
      </c>
    </row>
    <row r="146" spans="1:3" ht="15">
      <c r="A146" t="s">
        <v>1390</v>
      </c>
      <c r="B146" s="5">
        <v>243290844</v>
      </c>
      <c r="C146" t="s">
        <v>70</v>
      </c>
    </row>
    <row r="147" spans="1:3" ht="15">
      <c r="A147" t="s">
        <v>1391</v>
      </c>
      <c r="B147" s="5">
        <v>347158768</v>
      </c>
      <c r="C147" t="s">
        <v>35</v>
      </c>
    </row>
    <row r="148" spans="1:3" ht="15">
      <c r="A148" s="28" t="s">
        <v>1392</v>
      </c>
      <c r="B148" s="5">
        <v>275957101</v>
      </c>
      <c r="C148" t="s">
        <v>35</v>
      </c>
    </row>
    <row r="149" spans="1:3" ht="15">
      <c r="A149" s="28" t="s">
        <v>1393</v>
      </c>
      <c r="B149" s="5">
        <v>204160115</v>
      </c>
      <c r="C149" t="s">
        <v>35</v>
      </c>
    </row>
    <row r="150" spans="1:3" ht="15">
      <c r="A150" t="s">
        <v>1394</v>
      </c>
      <c r="B150" s="5">
        <v>309845623</v>
      </c>
      <c r="C150" t="s">
        <v>21</v>
      </c>
    </row>
    <row r="151" spans="1:3" ht="15">
      <c r="A151" t="s">
        <v>1395</v>
      </c>
      <c r="B151" s="5">
        <v>191198333</v>
      </c>
      <c r="C151" t="s">
        <v>21</v>
      </c>
    </row>
    <row r="152" spans="1:3" ht="15">
      <c r="A152" t="s">
        <v>1396</v>
      </c>
      <c r="B152" s="5">
        <v>203694773</v>
      </c>
      <c r="C152" t="s">
        <v>18</v>
      </c>
    </row>
    <row r="153" spans="1:3" ht="15">
      <c r="A153" t="s">
        <v>1397</v>
      </c>
      <c r="B153" s="5">
        <v>221842547</v>
      </c>
      <c r="C153" t="s">
        <v>15</v>
      </c>
    </row>
    <row r="154" spans="1:3" ht="15">
      <c r="A154" t="s">
        <v>1398</v>
      </c>
      <c r="B154" s="5">
        <v>333988204</v>
      </c>
      <c r="C154" t="s">
        <v>13</v>
      </c>
    </row>
    <row r="155" spans="1:3" ht="15">
      <c r="A155" s="32">
        <v>43748</v>
      </c>
      <c r="B155" s="5">
        <v>276973318</v>
      </c>
      <c r="C155" t="s">
        <v>1415</v>
      </c>
    </row>
    <row r="156" spans="1:3" ht="15">
      <c r="A156" s="32">
        <v>43755</v>
      </c>
      <c r="B156" s="117">
        <v>256075096</v>
      </c>
      <c r="C156" t="s">
        <v>13</v>
      </c>
    </row>
    <row r="157" spans="1:3" ht="15">
      <c r="A157" s="32">
        <v>43762</v>
      </c>
      <c r="B157" s="125">
        <v>175237840</v>
      </c>
      <c r="C157" t="s">
        <v>13</v>
      </c>
    </row>
    <row r="158" spans="1:3" ht="15">
      <c r="A158" s="32">
        <v>43769</v>
      </c>
      <c r="B158" s="125">
        <v>386197692</v>
      </c>
      <c r="C158" t="s">
        <v>1453</v>
      </c>
    </row>
    <row r="159" spans="1:3" ht="15">
      <c r="A159" s="32">
        <v>43776</v>
      </c>
      <c r="B159" s="125">
        <v>303686293</v>
      </c>
      <c r="C159" t="s">
        <v>1460</v>
      </c>
    </row>
    <row r="160" spans="1:3" ht="15">
      <c r="A160" s="32">
        <v>43783</v>
      </c>
      <c r="B160" s="125">
        <v>298669932</v>
      </c>
      <c r="C160" t="s">
        <v>1472</v>
      </c>
    </row>
    <row r="161" spans="1:3" ht="15">
      <c r="A161" s="32">
        <v>43790</v>
      </c>
      <c r="B161" s="125">
        <v>462344890</v>
      </c>
      <c r="C161" t="s">
        <v>1476</v>
      </c>
    </row>
    <row r="162" spans="1:3" ht="15">
      <c r="A162" s="32">
        <v>43797</v>
      </c>
      <c r="B162" s="125">
        <v>303625677</v>
      </c>
      <c r="C162" t="s">
        <v>1476</v>
      </c>
    </row>
    <row r="163" spans="1:3" ht="15">
      <c r="A163" s="32">
        <v>43804</v>
      </c>
      <c r="B163" s="125">
        <v>249719885</v>
      </c>
      <c r="C163" t="s">
        <v>1476</v>
      </c>
    </row>
    <row r="164" spans="1:3" ht="15">
      <c r="A164" s="32">
        <v>43811</v>
      </c>
      <c r="B164" s="125">
        <v>295818490</v>
      </c>
      <c r="C164" t="s">
        <v>1506</v>
      </c>
    </row>
    <row r="165" spans="1:3" ht="15">
      <c r="A165" s="32">
        <v>43818</v>
      </c>
      <c r="B165" s="125">
        <v>618639200</v>
      </c>
      <c r="C165" t="s">
        <v>1518</v>
      </c>
    </row>
    <row r="166" spans="1:3" ht="15">
      <c r="A166" s="32">
        <v>43825</v>
      </c>
      <c r="B166" s="125">
        <v>651499820</v>
      </c>
      <c r="C166" t="s">
        <v>1518</v>
      </c>
    </row>
    <row r="167" spans="1:3" ht="15">
      <c r="A167" s="32">
        <v>43832</v>
      </c>
      <c r="B167" s="125">
        <v>488139288</v>
      </c>
      <c r="C167" t="s">
        <v>1518</v>
      </c>
    </row>
    <row r="168" spans="1:3" ht="15">
      <c r="A168" s="32">
        <v>43839</v>
      </c>
      <c r="B168" s="125">
        <v>288679939</v>
      </c>
      <c r="C168" t="s">
        <v>1536</v>
      </c>
    </row>
    <row r="169" spans="1:3" ht="15">
      <c r="A169" s="32">
        <v>43846</v>
      </c>
      <c r="B169" s="125">
        <v>381531600</v>
      </c>
      <c r="C169" t="s">
        <v>1547</v>
      </c>
    </row>
    <row r="170" spans="1:3" ht="15">
      <c r="A170" s="32">
        <v>43853</v>
      </c>
      <c r="B170" s="125">
        <v>336279002</v>
      </c>
      <c r="C170" t="s">
        <v>1547</v>
      </c>
    </row>
    <row r="171" spans="1:3" ht="15">
      <c r="A171" s="32">
        <v>43860</v>
      </c>
      <c r="B171" s="125">
        <v>322575468</v>
      </c>
      <c r="C171" t="s">
        <v>1547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54">
      <selection activeCell="A54" sqref="A54"/>
    </sheetView>
  </sheetViews>
  <sheetFormatPr defaultColWidth="10.421875" defaultRowHeight="15"/>
  <cols>
    <col min="1" max="1" width="7.421875" style="0" customWidth="1"/>
    <col min="2" max="2" width="12.421875" style="29" customWidth="1"/>
    <col min="3" max="3" width="23.421875" style="29" customWidth="1"/>
    <col min="4" max="4" width="12.421875" style="29" customWidth="1"/>
    <col min="5" max="5" width="23.421875" style="29" customWidth="1"/>
    <col min="6" max="6" width="12.421875" style="29" customWidth="1"/>
    <col min="7" max="7" width="23.421875" style="29" customWidth="1"/>
    <col min="8" max="8" width="12.421875" style="29" customWidth="1"/>
    <col min="9" max="9" width="23.421875" style="29" customWidth="1"/>
    <col min="10" max="10" width="10.421875" style="0" customWidth="1"/>
    <col min="11" max="11" width="21.00390625" style="0" customWidth="1"/>
  </cols>
  <sheetData>
    <row r="1" spans="1:11" ht="15">
      <c r="A1" s="30" t="s">
        <v>1399</v>
      </c>
      <c r="B1" s="29" t="s">
        <v>1240</v>
      </c>
      <c r="C1" s="29" t="s">
        <v>1400</v>
      </c>
      <c r="D1" s="29" t="s">
        <v>1240</v>
      </c>
      <c r="E1" s="29" t="s">
        <v>1401</v>
      </c>
      <c r="F1" s="29" t="s">
        <v>1240</v>
      </c>
      <c r="G1" s="29" t="s">
        <v>1402</v>
      </c>
      <c r="H1" s="29" t="s">
        <v>1240</v>
      </c>
      <c r="I1" s="29" t="s">
        <v>1403</v>
      </c>
      <c r="J1" s="29" t="s">
        <v>1240</v>
      </c>
      <c r="K1" s="29" t="s">
        <v>1531</v>
      </c>
    </row>
    <row r="2" spans="1:11" ht="15">
      <c r="A2">
        <v>1</v>
      </c>
      <c r="D2" s="29" t="s">
        <v>1253</v>
      </c>
      <c r="E2" s="29">
        <v>375754280</v>
      </c>
      <c r="F2" s="31" t="s">
        <v>1404</v>
      </c>
      <c r="G2" s="29">
        <v>363079347</v>
      </c>
      <c r="H2" s="31" t="s">
        <v>1359</v>
      </c>
      <c r="I2" s="29">
        <v>349873511</v>
      </c>
      <c r="J2" s="171">
        <v>43832</v>
      </c>
      <c r="K2">
        <v>488139288</v>
      </c>
    </row>
    <row r="3" spans="1:11" ht="15">
      <c r="A3">
        <v>2</v>
      </c>
      <c r="D3" s="29" t="s">
        <v>1254</v>
      </c>
      <c r="E3" s="29">
        <v>318598330</v>
      </c>
      <c r="F3" s="31" t="s">
        <v>1306</v>
      </c>
      <c r="G3" s="29">
        <v>327386053</v>
      </c>
      <c r="H3" s="31" t="s">
        <v>1360</v>
      </c>
      <c r="I3" s="29">
        <v>367457443</v>
      </c>
      <c r="J3" s="171">
        <v>43839</v>
      </c>
      <c r="K3">
        <v>288679939</v>
      </c>
    </row>
    <row r="4" spans="1:11" ht="15">
      <c r="A4">
        <v>3</v>
      </c>
      <c r="D4" s="29" t="s">
        <v>1255</v>
      </c>
      <c r="E4" s="29">
        <v>324842250</v>
      </c>
      <c r="F4" s="31" t="s">
        <v>1307</v>
      </c>
      <c r="G4" s="29">
        <v>277969006</v>
      </c>
      <c r="H4" s="31" t="s">
        <v>1361</v>
      </c>
      <c r="I4" s="29">
        <v>363660593.4</v>
      </c>
      <c r="J4" s="171">
        <v>43846</v>
      </c>
      <c r="K4">
        <v>381531600</v>
      </c>
    </row>
    <row r="5" spans="1:11" ht="15">
      <c r="A5">
        <v>4</v>
      </c>
      <c r="D5" s="29" t="s">
        <v>1256</v>
      </c>
      <c r="E5" s="29">
        <v>299224395</v>
      </c>
      <c r="F5" s="31" t="s">
        <v>1308</v>
      </c>
      <c r="G5" s="29">
        <v>276085032</v>
      </c>
      <c r="H5" s="31" t="s">
        <v>1362</v>
      </c>
      <c r="I5" s="29">
        <v>310319373.85</v>
      </c>
      <c r="J5" s="171">
        <v>43853</v>
      </c>
      <c r="K5">
        <v>336279002</v>
      </c>
    </row>
    <row r="6" spans="1:11" ht="15">
      <c r="A6">
        <v>5</v>
      </c>
      <c r="D6" s="29" t="s">
        <v>1257</v>
      </c>
      <c r="E6" s="29">
        <v>265102728</v>
      </c>
      <c r="F6" s="31" t="s">
        <v>1309</v>
      </c>
      <c r="G6" s="29">
        <v>238336504</v>
      </c>
      <c r="H6" s="29" t="s">
        <v>1363</v>
      </c>
      <c r="I6" s="29">
        <v>286744452</v>
      </c>
      <c r="J6" s="171">
        <v>43860</v>
      </c>
      <c r="K6">
        <v>322575468</v>
      </c>
    </row>
    <row r="7" spans="1:9" ht="15">
      <c r="A7">
        <v>6</v>
      </c>
      <c r="D7" s="29" t="s">
        <v>1258</v>
      </c>
      <c r="E7" s="29">
        <v>357671820</v>
      </c>
      <c r="F7" s="29" t="s">
        <v>1310</v>
      </c>
      <c r="G7" s="29">
        <v>311351103</v>
      </c>
      <c r="H7" s="29" t="s">
        <v>1364</v>
      </c>
      <c r="I7" s="29">
        <v>300576227</v>
      </c>
    </row>
    <row r="8" spans="1:9" ht="15">
      <c r="A8">
        <v>7</v>
      </c>
      <c r="D8" s="29" t="s">
        <v>1259</v>
      </c>
      <c r="E8" s="29">
        <v>280966876</v>
      </c>
      <c r="F8" s="29" t="s">
        <v>1311</v>
      </c>
      <c r="G8" s="29">
        <v>459926002</v>
      </c>
      <c r="H8" s="29" t="s">
        <v>1365</v>
      </c>
      <c r="I8" s="29">
        <v>392891561</v>
      </c>
    </row>
    <row r="9" spans="1:9" ht="15">
      <c r="A9">
        <v>8</v>
      </c>
      <c r="D9" s="29" t="s">
        <v>1260</v>
      </c>
      <c r="E9" s="29">
        <v>234856246</v>
      </c>
      <c r="F9" s="29" t="s">
        <v>1312</v>
      </c>
      <c r="G9" s="29">
        <v>352672190</v>
      </c>
      <c r="H9" s="29" t="s">
        <v>1366</v>
      </c>
      <c r="I9" s="29">
        <v>443625930</v>
      </c>
    </row>
    <row r="10" spans="1:9" ht="15">
      <c r="A10">
        <v>9</v>
      </c>
      <c r="D10" s="29" t="s">
        <v>1261</v>
      </c>
      <c r="E10" s="29">
        <v>252512247</v>
      </c>
      <c r="F10" s="29" t="s">
        <v>1313</v>
      </c>
      <c r="G10" s="29">
        <v>290356474</v>
      </c>
      <c r="H10" s="29" t="s">
        <v>1367</v>
      </c>
      <c r="I10" s="29">
        <v>330918259</v>
      </c>
    </row>
    <row r="11" spans="1:9" ht="15">
      <c r="A11">
        <v>10</v>
      </c>
      <c r="D11" s="29" t="s">
        <v>1262</v>
      </c>
      <c r="E11" s="29">
        <v>267762920</v>
      </c>
      <c r="F11" s="29" t="s">
        <v>1314</v>
      </c>
      <c r="G11" s="29">
        <v>244601330</v>
      </c>
      <c r="H11" s="29" t="s">
        <v>1368</v>
      </c>
      <c r="I11" s="29">
        <v>450273905</v>
      </c>
    </row>
    <row r="12" spans="1:9" ht="15">
      <c r="A12">
        <v>11</v>
      </c>
      <c r="D12" s="29" t="s">
        <v>1263</v>
      </c>
      <c r="E12" s="29">
        <v>280239443</v>
      </c>
      <c r="F12" s="29" t="s">
        <v>1315</v>
      </c>
      <c r="G12" s="29">
        <v>507640834</v>
      </c>
      <c r="H12" s="29" t="s">
        <v>1369</v>
      </c>
      <c r="I12" s="29">
        <v>406710233</v>
      </c>
    </row>
    <row r="13" spans="1:9" ht="15">
      <c r="A13">
        <v>12</v>
      </c>
      <c r="D13" s="29" t="s">
        <v>1264</v>
      </c>
      <c r="E13" s="29">
        <v>314661638</v>
      </c>
      <c r="F13" s="29" t="s">
        <v>1316</v>
      </c>
      <c r="G13" s="29">
        <v>244725238</v>
      </c>
      <c r="H13" s="29" t="s">
        <v>1370</v>
      </c>
      <c r="I13" s="29">
        <v>209532619</v>
      </c>
    </row>
    <row r="14" spans="1:9" ht="15">
      <c r="A14">
        <v>13</v>
      </c>
      <c r="D14" s="29" t="s">
        <v>1265</v>
      </c>
      <c r="E14" s="29">
        <v>243913296</v>
      </c>
      <c r="F14" s="29" t="s">
        <v>1317</v>
      </c>
      <c r="G14" s="29">
        <v>356564601</v>
      </c>
      <c r="H14" s="29" t="s">
        <v>1371</v>
      </c>
      <c r="I14" s="29">
        <v>173467173</v>
      </c>
    </row>
    <row r="15" spans="1:9" ht="15">
      <c r="A15">
        <v>14</v>
      </c>
      <c r="D15" s="29" t="s">
        <v>1266</v>
      </c>
      <c r="E15" s="29">
        <v>239622054</v>
      </c>
      <c r="F15" s="29" t="s">
        <v>1318</v>
      </c>
      <c r="G15" s="29">
        <v>224647562</v>
      </c>
      <c r="H15" s="29" t="s">
        <v>1372</v>
      </c>
      <c r="I15" s="29">
        <v>277959614</v>
      </c>
    </row>
    <row r="16" spans="1:9" ht="15">
      <c r="A16">
        <v>15</v>
      </c>
      <c r="D16" s="29" t="s">
        <v>1267</v>
      </c>
      <c r="E16" s="29">
        <v>442027681</v>
      </c>
      <c r="F16" s="29" t="s">
        <v>1319</v>
      </c>
      <c r="G16" s="29">
        <v>152181628</v>
      </c>
      <c r="H16" s="29" t="s">
        <v>1373</v>
      </c>
      <c r="I16" s="29">
        <v>255172324</v>
      </c>
    </row>
    <row r="17" spans="1:9" ht="15">
      <c r="A17">
        <v>16</v>
      </c>
      <c r="D17" s="29" t="s">
        <v>1268</v>
      </c>
      <c r="E17" s="29">
        <v>309174604</v>
      </c>
      <c r="F17" s="29" t="s">
        <v>1320</v>
      </c>
      <c r="G17" s="29">
        <v>127681625</v>
      </c>
      <c r="H17" s="29" t="s">
        <v>1374</v>
      </c>
      <c r="I17" s="29">
        <v>221369762</v>
      </c>
    </row>
    <row r="18" spans="1:9" ht="15">
      <c r="A18">
        <v>17</v>
      </c>
      <c r="D18" s="29" t="s">
        <v>1269</v>
      </c>
      <c r="E18" s="29">
        <v>230313615</v>
      </c>
      <c r="F18" s="29" t="s">
        <v>1321</v>
      </c>
      <c r="G18" s="29">
        <v>402956771</v>
      </c>
      <c r="H18" s="29" t="s">
        <v>1375</v>
      </c>
      <c r="I18" s="29">
        <v>635521387</v>
      </c>
    </row>
    <row r="19" spans="1:9" ht="15">
      <c r="A19">
        <v>18</v>
      </c>
      <c r="D19" s="29" t="s">
        <v>1270</v>
      </c>
      <c r="E19" s="29">
        <v>267940125</v>
      </c>
      <c r="F19" s="29" t="s">
        <v>1322</v>
      </c>
      <c r="G19" s="29">
        <v>254465289</v>
      </c>
      <c r="H19" s="29" t="s">
        <v>1376</v>
      </c>
      <c r="I19" s="29">
        <v>352355497</v>
      </c>
    </row>
    <row r="20" spans="1:9" ht="15">
      <c r="A20">
        <v>19</v>
      </c>
      <c r="D20" s="29" t="s">
        <v>1271</v>
      </c>
      <c r="E20" s="29">
        <v>233138627</v>
      </c>
      <c r="F20" s="29" t="s">
        <v>1323</v>
      </c>
      <c r="G20" s="29">
        <v>227353995</v>
      </c>
      <c r="H20" s="29" t="s">
        <v>1377</v>
      </c>
      <c r="I20" s="29">
        <v>327780284</v>
      </c>
    </row>
    <row r="21" spans="1:9" ht="15">
      <c r="A21">
        <v>20</v>
      </c>
      <c r="D21" s="29" t="s">
        <v>1272</v>
      </c>
      <c r="E21" s="29">
        <v>233017708</v>
      </c>
      <c r="F21" s="29" t="s">
        <v>1324</v>
      </c>
      <c r="G21" s="29">
        <v>375129174</v>
      </c>
      <c r="H21" s="29" t="s">
        <v>1378</v>
      </c>
      <c r="I21" s="29">
        <v>274254079.95</v>
      </c>
    </row>
    <row r="22" spans="1:9" ht="15">
      <c r="A22">
        <v>21</v>
      </c>
      <c r="D22" s="29" t="s">
        <v>1273</v>
      </c>
      <c r="E22" s="29">
        <v>270860315</v>
      </c>
      <c r="F22" s="29" t="s">
        <v>1325</v>
      </c>
      <c r="G22" s="29">
        <v>311938938</v>
      </c>
      <c r="H22" s="29" t="s">
        <v>1379</v>
      </c>
      <c r="I22" s="29">
        <v>281980607</v>
      </c>
    </row>
    <row r="23" spans="1:9" ht="15">
      <c r="A23">
        <v>22</v>
      </c>
      <c r="D23" s="29" t="s">
        <v>1274</v>
      </c>
      <c r="E23" s="29">
        <v>205429640</v>
      </c>
      <c r="F23" s="29" t="s">
        <v>1326</v>
      </c>
      <c r="G23" s="29">
        <v>228441004</v>
      </c>
      <c r="H23" s="29" t="s">
        <v>1380</v>
      </c>
      <c r="I23" s="29">
        <v>232190551</v>
      </c>
    </row>
    <row r="24" spans="1:9" ht="15">
      <c r="A24">
        <v>23</v>
      </c>
      <c r="D24" s="29" t="s">
        <v>1275</v>
      </c>
      <c r="E24" s="29">
        <v>215588567</v>
      </c>
      <c r="F24" s="29" t="s">
        <v>1327</v>
      </c>
      <c r="G24" s="29">
        <v>364224924</v>
      </c>
      <c r="H24" s="29" t="s">
        <v>1381</v>
      </c>
      <c r="I24" s="29">
        <v>211691040</v>
      </c>
    </row>
    <row r="25" spans="1:9" ht="15">
      <c r="A25">
        <v>24</v>
      </c>
      <c r="D25" s="29" t="s">
        <v>1276</v>
      </c>
      <c r="E25" s="29">
        <v>267846791</v>
      </c>
      <c r="F25" s="29" t="s">
        <v>1328</v>
      </c>
      <c r="G25" s="29">
        <v>290223134</v>
      </c>
      <c r="H25" s="29" t="s">
        <v>1382</v>
      </c>
      <c r="I25" s="29">
        <v>178702215</v>
      </c>
    </row>
    <row r="26" spans="1:9" ht="15">
      <c r="A26">
        <v>25</v>
      </c>
      <c r="D26" s="29" t="s">
        <v>1277</v>
      </c>
      <c r="E26" s="29">
        <v>221185725</v>
      </c>
      <c r="F26" s="29" t="s">
        <v>1329</v>
      </c>
      <c r="G26" s="29">
        <v>307172892</v>
      </c>
      <c r="H26" s="29" t="s">
        <v>1383</v>
      </c>
      <c r="I26" s="29">
        <v>239899406</v>
      </c>
    </row>
    <row r="27" spans="1:9" ht="15">
      <c r="A27">
        <v>26</v>
      </c>
      <c r="D27" s="29" t="s">
        <v>1278</v>
      </c>
      <c r="E27" s="29">
        <v>357396047</v>
      </c>
      <c r="F27" s="29" t="s">
        <v>1330</v>
      </c>
      <c r="G27" s="29">
        <v>223909776</v>
      </c>
      <c r="H27" s="29" t="s">
        <v>1384</v>
      </c>
      <c r="I27" s="29">
        <v>219289205</v>
      </c>
    </row>
    <row r="28" spans="1:9" ht="15">
      <c r="A28">
        <v>27</v>
      </c>
      <c r="D28" s="29" t="s">
        <v>1279</v>
      </c>
      <c r="E28" s="29">
        <v>293303507</v>
      </c>
      <c r="F28" s="29" t="s">
        <v>1332</v>
      </c>
      <c r="G28" s="29">
        <v>309036162</v>
      </c>
      <c r="H28" s="29" t="s">
        <v>1385</v>
      </c>
      <c r="I28" s="29">
        <v>398423831</v>
      </c>
    </row>
    <row r="29" spans="1:9" ht="15">
      <c r="A29">
        <v>28</v>
      </c>
      <c r="D29" s="29" t="s">
        <v>1280</v>
      </c>
      <c r="E29" s="29">
        <v>349615979</v>
      </c>
      <c r="F29" s="31" t="s">
        <v>1334</v>
      </c>
      <c r="G29" s="29">
        <v>297313336</v>
      </c>
      <c r="H29" s="29" t="s">
        <v>1386</v>
      </c>
      <c r="I29" s="29">
        <v>366387160</v>
      </c>
    </row>
    <row r="30" spans="1:9" ht="15">
      <c r="A30">
        <v>29</v>
      </c>
      <c r="D30" s="29" t="s">
        <v>1281</v>
      </c>
      <c r="E30" s="29">
        <v>297681722</v>
      </c>
      <c r="F30" s="31" t="s">
        <v>1335</v>
      </c>
      <c r="G30" s="29">
        <v>392596312</v>
      </c>
      <c r="H30" s="29" t="s">
        <v>1387</v>
      </c>
      <c r="I30" s="29">
        <v>332938604</v>
      </c>
    </row>
    <row r="31" spans="1:9" ht="15">
      <c r="A31">
        <v>30</v>
      </c>
      <c r="D31" s="29" t="s">
        <v>1282</v>
      </c>
      <c r="E31" s="29">
        <v>216645602</v>
      </c>
      <c r="F31" s="31" t="s">
        <v>1336</v>
      </c>
      <c r="G31" s="29">
        <v>395444892</v>
      </c>
      <c r="H31" s="29" t="s">
        <v>1388</v>
      </c>
      <c r="I31" s="29">
        <v>271326230</v>
      </c>
    </row>
    <row r="32" spans="1:9" ht="15">
      <c r="A32">
        <v>31</v>
      </c>
      <c r="D32" s="29" t="s">
        <v>1283</v>
      </c>
      <c r="E32" s="29">
        <v>261339986</v>
      </c>
      <c r="F32" s="31" t="s">
        <v>1337</v>
      </c>
      <c r="G32" s="29">
        <v>338715244</v>
      </c>
      <c r="H32" s="29" t="s">
        <v>1389</v>
      </c>
      <c r="I32" s="29">
        <v>323184785</v>
      </c>
    </row>
    <row r="33" spans="1:9" ht="15">
      <c r="A33">
        <v>32</v>
      </c>
      <c r="D33" s="29" t="s">
        <v>1284</v>
      </c>
      <c r="E33" s="29">
        <v>311358193</v>
      </c>
      <c r="F33" s="31" t="s">
        <v>1338</v>
      </c>
      <c r="G33" s="29">
        <v>331687706</v>
      </c>
      <c r="H33" s="29" t="s">
        <v>1390</v>
      </c>
      <c r="I33" s="29">
        <v>243290844</v>
      </c>
    </row>
    <row r="34" spans="1:9" ht="15">
      <c r="A34">
        <v>33</v>
      </c>
      <c r="D34" s="29" t="s">
        <v>1285</v>
      </c>
      <c r="E34" s="29">
        <v>313713275</v>
      </c>
      <c r="F34" s="31" t="s">
        <v>1339</v>
      </c>
      <c r="G34" s="29">
        <v>274776362</v>
      </c>
      <c r="H34" s="29" t="s">
        <v>1391</v>
      </c>
      <c r="I34" s="29">
        <v>347158768</v>
      </c>
    </row>
    <row r="35" spans="1:9" ht="15">
      <c r="A35">
        <v>34</v>
      </c>
      <c r="B35" s="29" t="s">
        <v>1405</v>
      </c>
      <c r="C35" s="29">
        <v>225248513</v>
      </c>
      <c r="D35" s="29" t="s">
        <v>1286</v>
      </c>
      <c r="E35" s="29">
        <v>221817097</v>
      </c>
      <c r="F35" s="31" t="s">
        <v>1340</v>
      </c>
      <c r="G35" s="29">
        <v>316832143</v>
      </c>
      <c r="H35" s="29" t="s">
        <v>1392</v>
      </c>
      <c r="I35" s="29">
        <v>275957101</v>
      </c>
    </row>
    <row r="36" spans="1:9" ht="15">
      <c r="A36">
        <v>35</v>
      </c>
      <c r="B36" s="29" t="s">
        <v>1406</v>
      </c>
      <c r="C36" s="29">
        <v>181845102</v>
      </c>
      <c r="D36" s="29" t="s">
        <v>1287</v>
      </c>
      <c r="E36" s="29">
        <v>230149340</v>
      </c>
      <c r="F36" s="31" t="s">
        <v>1341</v>
      </c>
      <c r="G36" s="29">
        <v>222046474</v>
      </c>
      <c r="H36" s="29" t="s">
        <v>1393</v>
      </c>
      <c r="I36" s="29">
        <v>204160115</v>
      </c>
    </row>
    <row r="37" spans="1:9" ht="15">
      <c r="A37">
        <v>36</v>
      </c>
      <c r="B37" s="29" t="s">
        <v>1407</v>
      </c>
      <c r="C37" s="29">
        <v>164570822</v>
      </c>
      <c r="D37" s="29" t="s">
        <v>1288</v>
      </c>
      <c r="E37" s="29">
        <v>267240320</v>
      </c>
      <c r="F37" s="31" t="s">
        <v>1342</v>
      </c>
      <c r="G37" s="29">
        <v>251072131</v>
      </c>
      <c r="H37" s="29" t="s">
        <v>1394</v>
      </c>
      <c r="I37" s="29">
        <v>309845623</v>
      </c>
    </row>
    <row r="38" spans="1:9" ht="15">
      <c r="A38">
        <v>37</v>
      </c>
      <c r="B38" s="29" t="s">
        <v>1408</v>
      </c>
      <c r="C38" s="29">
        <v>237998449</v>
      </c>
      <c r="D38" s="29" t="s">
        <v>1289</v>
      </c>
      <c r="E38" s="29">
        <v>262709941</v>
      </c>
      <c r="F38" s="31" t="s">
        <v>1343</v>
      </c>
      <c r="G38" s="29">
        <v>253275115</v>
      </c>
      <c r="H38" s="29" t="s">
        <v>1395</v>
      </c>
      <c r="I38" s="29">
        <v>191198333</v>
      </c>
    </row>
    <row r="39" spans="1:9" ht="15">
      <c r="A39">
        <v>38</v>
      </c>
      <c r="B39" s="29" t="s">
        <v>1409</v>
      </c>
      <c r="C39" s="29">
        <v>231913321</v>
      </c>
      <c r="D39" s="29" t="s">
        <v>1290</v>
      </c>
      <c r="E39" s="29">
        <v>270413704</v>
      </c>
      <c r="F39" s="31" t="s">
        <v>1344</v>
      </c>
      <c r="G39" s="29">
        <v>270872686</v>
      </c>
      <c r="H39" s="29" t="s">
        <v>1396</v>
      </c>
      <c r="I39" s="29">
        <v>203694773</v>
      </c>
    </row>
    <row r="40" spans="1:9" ht="15">
      <c r="A40">
        <v>39</v>
      </c>
      <c r="B40" s="29" t="s">
        <v>1410</v>
      </c>
      <c r="C40" s="29">
        <v>219952682</v>
      </c>
      <c r="D40" s="29" t="s">
        <v>1291</v>
      </c>
      <c r="E40" s="29">
        <v>192416603</v>
      </c>
      <c r="F40" s="31" t="s">
        <v>1345</v>
      </c>
      <c r="G40" s="29">
        <v>243484927</v>
      </c>
      <c r="H40" s="29" t="s">
        <v>1397</v>
      </c>
      <c r="I40" s="29">
        <v>221842547</v>
      </c>
    </row>
    <row r="41" spans="1:9" ht="15">
      <c r="A41">
        <v>40</v>
      </c>
      <c r="B41" s="29" t="s">
        <v>1411</v>
      </c>
      <c r="C41" s="29">
        <v>212971567</v>
      </c>
      <c r="D41" s="29" t="s">
        <v>1292</v>
      </c>
      <c r="E41" s="29">
        <v>215285508</v>
      </c>
      <c r="F41" s="31" t="s">
        <v>1346</v>
      </c>
      <c r="G41" s="29">
        <v>341060654</v>
      </c>
      <c r="H41" s="29" t="s">
        <v>1398</v>
      </c>
      <c r="I41" s="29">
        <v>333988204</v>
      </c>
    </row>
    <row r="42" spans="1:9" ht="15">
      <c r="A42">
        <v>41</v>
      </c>
      <c r="B42" s="29" t="s">
        <v>1412</v>
      </c>
      <c r="C42" s="29">
        <v>282380826</v>
      </c>
      <c r="D42" s="29" t="s">
        <v>1293</v>
      </c>
      <c r="E42" s="29">
        <v>193504252</v>
      </c>
      <c r="F42" s="31" t="s">
        <v>1347</v>
      </c>
      <c r="G42" s="29">
        <v>244364807</v>
      </c>
      <c r="H42" s="34">
        <v>43748</v>
      </c>
      <c r="I42" s="29">
        <v>276973318</v>
      </c>
    </row>
    <row r="43" spans="1:9" ht="15">
      <c r="A43">
        <v>42</v>
      </c>
      <c r="B43" s="29" t="s">
        <v>1413</v>
      </c>
      <c r="C43" s="29">
        <v>239761354</v>
      </c>
      <c r="D43" s="29" t="s">
        <v>1294</v>
      </c>
      <c r="E43" s="29">
        <v>258592047</v>
      </c>
      <c r="F43" s="31" t="s">
        <v>1348</v>
      </c>
      <c r="G43" s="29">
        <v>282343504</v>
      </c>
      <c r="H43" s="34">
        <v>43755</v>
      </c>
      <c r="I43" s="29">
        <v>256075096</v>
      </c>
    </row>
    <row r="44" spans="1:9" ht="15">
      <c r="A44">
        <v>43</v>
      </c>
      <c r="B44" s="29" t="s">
        <v>1414</v>
      </c>
      <c r="C44" s="29">
        <v>216980243</v>
      </c>
      <c r="D44" s="29" t="s">
        <v>1295</v>
      </c>
      <c r="E44" s="29">
        <v>184428630</v>
      </c>
      <c r="F44" s="31" t="s">
        <v>1349</v>
      </c>
      <c r="G44" s="29">
        <v>210927155</v>
      </c>
      <c r="H44" s="33">
        <v>43762</v>
      </c>
      <c r="I44" s="29">
        <v>175237840</v>
      </c>
    </row>
    <row r="45" spans="1:9" ht="15">
      <c r="A45">
        <v>44</v>
      </c>
      <c r="B45" s="29" t="s">
        <v>1242</v>
      </c>
      <c r="C45" s="29">
        <v>355297938</v>
      </c>
      <c r="D45" s="29" t="s">
        <v>1296</v>
      </c>
      <c r="E45" s="29">
        <v>445465346</v>
      </c>
      <c r="F45" s="31" t="s">
        <v>1350</v>
      </c>
      <c r="G45" s="29">
        <v>420399783</v>
      </c>
      <c r="H45" s="33">
        <v>43769</v>
      </c>
      <c r="I45" s="29">
        <v>386197692</v>
      </c>
    </row>
    <row r="46" spans="1:9" ht="15">
      <c r="A46">
        <v>45</v>
      </c>
      <c r="B46" s="29" t="s">
        <v>1244</v>
      </c>
      <c r="C46" s="29">
        <v>272854914</v>
      </c>
      <c r="D46" s="29" t="s">
        <v>1297</v>
      </c>
      <c r="E46" s="29">
        <v>343879216</v>
      </c>
      <c r="F46" s="31" t="s">
        <v>1351</v>
      </c>
      <c r="G46" s="29">
        <v>268578223</v>
      </c>
      <c r="H46" s="33">
        <v>43776</v>
      </c>
      <c r="I46" s="29">
        <v>303686293</v>
      </c>
    </row>
    <row r="47" spans="1:9" ht="15">
      <c r="A47">
        <v>46</v>
      </c>
      <c r="B47" s="29" t="s">
        <v>1245</v>
      </c>
      <c r="C47" s="29">
        <v>333317861</v>
      </c>
      <c r="D47" s="29" t="s">
        <v>1298</v>
      </c>
      <c r="E47" s="29">
        <v>369721443</v>
      </c>
      <c r="F47" s="31" t="s">
        <v>1352</v>
      </c>
      <c r="G47" s="29">
        <v>369823217</v>
      </c>
      <c r="H47" s="33">
        <v>43783</v>
      </c>
      <c r="I47" s="29">
        <v>298669932</v>
      </c>
    </row>
    <row r="48" spans="1:9" ht="15">
      <c r="A48">
        <v>47</v>
      </c>
      <c r="B48" s="29" t="s">
        <v>1247</v>
      </c>
      <c r="C48" s="29">
        <v>221267980</v>
      </c>
      <c r="D48" s="29" t="s">
        <v>1299</v>
      </c>
      <c r="E48" s="29">
        <v>324702270</v>
      </c>
      <c r="F48" s="31" t="s">
        <v>1353</v>
      </c>
      <c r="G48" s="29">
        <v>289710785</v>
      </c>
      <c r="H48" s="33">
        <v>43790</v>
      </c>
      <c r="I48" s="29">
        <v>462344890</v>
      </c>
    </row>
    <row r="49" spans="1:9" ht="15">
      <c r="A49">
        <v>48</v>
      </c>
      <c r="B49" s="29" t="s">
        <v>1248</v>
      </c>
      <c r="C49" s="29">
        <v>224401587</v>
      </c>
      <c r="D49" s="29" t="s">
        <v>1300</v>
      </c>
      <c r="E49" s="29">
        <v>249225003</v>
      </c>
      <c r="F49" s="31" t="s">
        <v>1354</v>
      </c>
      <c r="G49" s="29">
        <v>224540598</v>
      </c>
      <c r="H49" s="33">
        <v>43797</v>
      </c>
      <c r="I49" s="29">
        <v>303625677</v>
      </c>
    </row>
    <row r="50" spans="1:9" ht="15">
      <c r="A50">
        <v>49</v>
      </c>
      <c r="B50" s="29" t="s">
        <v>1249</v>
      </c>
      <c r="C50" s="29">
        <v>235897531</v>
      </c>
      <c r="D50" s="29" t="s">
        <v>1301</v>
      </c>
      <c r="E50" s="29">
        <v>251663895</v>
      </c>
      <c r="F50" s="31" t="s">
        <v>1355</v>
      </c>
      <c r="G50" s="29">
        <v>356218045</v>
      </c>
      <c r="H50" s="33">
        <v>43804</v>
      </c>
      <c r="I50" s="29">
        <v>249719885</v>
      </c>
    </row>
    <row r="51" spans="1:9" ht="15">
      <c r="A51">
        <v>50</v>
      </c>
      <c r="B51" s="29" t="s">
        <v>1250</v>
      </c>
      <c r="C51" s="29">
        <v>376496915</v>
      </c>
      <c r="D51" s="29" t="s">
        <v>1302</v>
      </c>
      <c r="E51" s="29">
        <v>535580306</v>
      </c>
      <c r="F51" s="31" t="s">
        <v>1356</v>
      </c>
      <c r="G51" s="29">
        <v>365025932</v>
      </c>
      <c r="H51" s="33">
        <v>43811</v>
      </c>
      <c r="I51" s="29">
        <v>295818490</v>
      </c>
    </row>
    <row r="52" spans="1:9" ht="15">
      <c r="A52">
        <v>51</v>
      </c>
      <c r="B52" s="29" t="s">
        <v>1251</v>
      </c>
      <c r="C52" s="29">
        <v>240456880</v>
      </c>
      <c r="D52" s="29" t="s">
        <v>1303</v>
      </c>
      <c r="E52" s="29">
        <v>304453127</v>
      </c>
      <c r="F52" s="31" t="s">
        <v>1357</v>
      </c>
      <c r="G52" s="29">
        <v>323754813</v>
      </c>
      <c r="H52" s="33">
        <v>43818</v>
      </c>
      <c r="I52" s="29">
        <v>618639200</v>
      </c>
    </row>
    <row r="53" spans="1:9" ht="15">
      <c r="A53">
        <v>52</v>
      </c>
      <c r="B53" s="29" t="s">
        <v>1252</v>
      </c>
      <c r="C53" s="29">
        <v>487298745</v>
      </c>
      <c r="D53" s="29" t="s">
        <v>1304</v>
      </c>
      <c r="E53" s="29">
        <v>573383082</v>
      </c>
      <c r="F53" s="31" t="s">
        <v>1358</v>
      </c>
      <c r="G53" s="29">
        <v>627008003</v>
      </c>
      <c r="H53" s="33">
        <v>43825</v>
      </c>
      <c r="I53" s="29">
        <v>651499820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>
      <c r="A82">
        <v>0</v>
      </c>
    </row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2019-10-13T08:26:07Z</dcterms:created>
  <dcterms:modified xsi:type="dcterms:W3CDTF">2020-02-03T13:07:52Z</dcterms:modified>
  <cp:category/>
  <cp:version/>
  <cp:contentType/>
  <cp:contentStatus/>
</cp:coreProperties>
</file>