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Weekly Toplist" sheetId="1" r:id="rId1"/>
    <sheet name="Movie Opening Weeks" sheetId="2" r:id="rId2"/>
    <sheet name="Weekly Totals" sheetId="3" r:id="rId3"/>
    <sheet name="Weekly Totals Graph" sheetId="4" r:id="rId4"/>
  </sheets>
  <definedNames/>
  <calcPr fullCalcOnLoad="1"/>
</workbook>
</file>

<file path=xl/sharedStrings.xml><?xml version="1.0" encoding="utf-8"?>
<sst xmlns="http://schemas.openxmlformats.org/spreadsheetml/2006/main" count="4720" uniqueCount="1542">
  <si>
    <t>MAGYARORSZÁG MŰSORHETI TOPLISTA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</si>
  <si>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</si>
  <si>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</si>
  <si>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</si>
  <si>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</si>
  <si>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</si>
  <si>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</si>
  <si>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</si>
  <si>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</si>
  <si>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</si>
  <si>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</si>
  <si>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</si>
  <si>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</si>
  <si>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Hustlers</t>
  </si>
  <si>
    <t>A Wall Street pillangói</t>
  </si>
  <si>
    <t>Freeman</t>
  </si>
  <si>
    <t>Ad Astra</t>
  </si>
  <si>
    <t>Ad Astra – Út a csillagokba</t>
  </si>
  <si>
    <t>Forum</t>
  </si>
  <si>
    <t>It: Chapter Two</t>
  </si>
  <si>
    <t>Az: Második fejezet</t>
  </si>
  <si>
    <t>InterCom</t>
  </si>
  <si>
    <t>Rambo: Last Blood</t>
  </si>
  <si>
    <t>Rambo V - Utolsó vér</t>
  </si>
  <si>
    <t>Vertigo</t>
  </si>
  <si>
    <t>Good Boys</t>
  </si>
  <si>
    <t>Jó srácok</t>
  </si>
  <si>
    <t>UIP</t>
  </si>
  <si>
    <t>Downton Abbey</t>
  </si>
  <si>
    <t>Once Upon a Time in Hollywood</t>
  </si>
  <si>
    <t>Volt egyszer egy Hollywood</t>
  </si>
  <si>
    <t>Playmobil : The Movie</t>
  </si>
  <si>
    <t>Playmobil : A film</t>
  </si>
  <si>
    <t>Big Bang Media</t>
  </si>
  <si>
    <t>Akik maradtak</t>
  </si>
  <si>
    <t>Budapest Film</t>
  </si>
  <si>
    <t>Trouble</t>
  </si>
  <si>
    <t>Kópé</t>
  </si>
  <si>
    <t>TOP 10</t>
  </si>
  <si>
    <t>Angel Has Fallen</t>
  </si>
  <si>
    <t>Támadás a Fehér Ház ellen 3.</t>
  </si>
  <si>
    <t>The Secret Life of Pets 2</t>
  </si>
  <si>
    <t>Kis kedvencek titkos élete 2</t>
  </si>
  <si>
    <t>Ibiza</t>
  </si>
  <si>
    <t>Családi vakáció - Irány Ibiza!</t>
  </si>
  <si>
    <t>ADS</t>
  </si>
  <si>
    <t>The Angry Birds Movie 2</t>
  </si>
  <si>
    <t>Angry Birds 2. – A film</t>
  </si>
  <si>
    <t>Ready or Not</t>
  </si>
  <si>
    <t>Aki bújt</t>
  </si>
  <si>
    <t>The Goldfinch</t>
  </si>
  <si>
    <t>Az Aranypinty</t>
  </si>
  <si>
    <t>The Lion King</t>
  </si>
  <si>
    <t>Az oroszlánkirály</t>
  </si>
  <si>
    <t>Fast &amp; Furious: Hobbs &amp; Shaw</t>
  </si>
  <si>
    <t>Halálos iramban: Hobbs &amp; Shaw</t>
  </si>
  <si>
    <t>Grâce à Dieu / By the Grace of God</t>
  </si>
  <si>
    <t>Isten kegyelméből</t>
  </si>
  <si>
    <t>Aladdin</t>
  </si>
  <si>
    <t>100 Things / 100 Dinge</t>
  </si>
  <si>
    <t>100 dolog</t>
  </si>
  <si>
    <t>Paw Patrol</t>
  </si>
  <si>
    <t>Mancs örjárat</t>
  </si>
  <si>
    <t>Spider-Man: Far From Home</t>
  </si>
  <si>
    <t>Pókember: Idegenben</t>
  </si>
  <si>
    <t>Toy Story 4</t>
  </si>
  <si>
    <t>Three Identical Strangers</t>
  </si>
  <si>
    <t>Három egyforma idegen</t>
  </si>
  <si>
    <t>MoziNet</t>
  </si>
  <si>
    <t>Midsommar</t>
  </si>
  <si>
    <t>Fehér éjszakák</t>
  </si>
  <si>
    <t>The Kitchen</t>
  </si>
  <si>
    <t>A bűn királynői</t>
  </si>
  <si>
    <t>Norm of the North: Keys to the Kingdom</t>
  </si>
  <si>
    <t>Norm, az északi 2 – A királyság kulcsai</t>
  </si>
  <si>
    <t>Joker</t>
  </si>
  <si>
    <t>Mi újság, kuflik?</t>
  </si>
  <si>
    <t>Kedd</t>
  </si>
  <si>
    <t>Venice Calling / Venise n'est pas en Italie</t>
  </si>
  <si>
    <t>Velence vár</t>
  </si>
  <si>
    <t>Folyékony arany</t>
  </si>
  <si>
    <t>Mia and the White Lion</t>
  </si>
  <si>
    <t>Mia és a fehér oroszlán</t>
  </si>
  <si>
    <t>Happy Ending</t>
  </si>
  <si>
    <t>Újrakezdők</t>
  </si>
  <si>
    <t>Stuber</t>
  </si>
  <si>
    <t>Übergáz</t>
  </si>
  <si>
    <t>Marnies World</t>
  </si>
  <si>
    <t>Beépített cicó</t>
  </si>
  <si>
    <t>Avengers: Endgame</t>
  </si>
  <si>
    <t>Bosszúállók: Végjáték</t>
  </si>
  <si>
    <t>Yao</t>
  </si>
  <si>
    <t>Yao utazása</t>
  </si>
  <si>
    <t>The Hustle</t>
  </si>
  <si>
    <t>Csaló csajok</t>
  </si>
  <si>
    <t>Raul Taburin</t>
  </si>
  <si>
    <t>Poms</t>
  </si>
  <si>
    <t>Pompon klub</t>
  </si>
  <si>
    <t>Escape Plan 3: Devil's Station</t>
  </si>
  <si>
    <t>Szupercella 3: Az ördögverem</t>
  </si>
  <si>
    <t>Yesterday</t>
  </si>
  <si>
    <t>Annabelle Comes Home</t>
  </si>
  <si>
    <t>Annabelle 3.</t>
  </si>
  <si>
    <t>Bohemian Rhapsody</t>
  </si>
  <si>
    <t>Bohém rapszódia</t>
  </si>
  <si>
    <t>Goliath</t>
  </si>
  <si>
    <t>Góliát</t>
  </si>
  <si>
    <t>Vita &amp; Virginia</t>
  </si>
  <si>
    <t>Vita &amp; Virginia - Szerelmünk története</t>
  </si>
  <si>
    <t>Doubles vies / Non-Fiction</t>
  </si>
  <si>
    <t>Kettős életek</t>
  </si>
  <si>
    <t>Bring The Soul - The Movie</t>
  </si>
  <si>
    <t>Pannonia</t>
  </si>
  <si>
    <t xml:space="preserve">Anna </t>
  </si>
  <si>
    <t>Nicky Larson et le Parfum de Cupidon</t>
  </si>
  <si>
    <t>Nicky Larson - Ölni vagy kölni?</t>
  </si>
  <si>
    <t>Extremely Wicked, Shockingly Evil, and Vile</t>
  </si>
  <si>
    <t>Átkozottul veszett, sokkolóan gonosz és hitvány</t>
  </si>
  <si>
    <t>25 km/h</t>
  </si>
  <si>
    <t>25 km/h - Féktelen száguldás</t>
  </si>
  <si>
    <t>Rocketman</t>
  </si>
  <si>
    <t>Mon inconnue</t>
  </si>
  <si>
    <t>Szerelem második látásra</t>
  </si>
  <si>
    <t>Hungaricom</t>
  </si>
  <si>
    <t>Men in Black International</t>
  </si>
  <si>
    <t>Men in Black – Sötét zsaruk a Föld körül</t>
  </si>
  <si>
    <t>A Dog's Journey</t>
  </si>
  <si>
    <t>Egy kutya négy útja</t>
  </si>
  <si>
    <t>John Wick 3: Parabellum</t>
  </si>
  <si>
    <t>John Wick: 3. felvonás - Parabellum</t>
  </si>
  <si>
    <t>Pokémon Detective Pikachu</t>
  </si>
  <si>
    <t>Pokémon - Pikachu, a detektív</t>
  </si>
  <si>
    <t>Nous finirons ensemble</t>
  </si>
  <si>
    <t>Együtt megyünk</t>
  </si>
  <si>
    <t>Cirko Film</t>
  </si>
  <si>
    <t>Curiosa</t>
  </si>
  <si>
    <t>Pajzán kíváncsiság</t>
  </si>
  <si>
    <t>Long Shot / Flarsky</t>
  </si>
  <si>
    <t>Csekély esély</t>
  </si>
  <si>
    <t>Child's Play</t>
  </si>
  <si>
    <t>Gyerekjáték</t>
  </si>
  <si>
    <t>X-Men: Dark Phoenix</t>
  </si>
  <si>
    <t>X-Men: Sötét Főnix</t>
  </si>
  <si>
    <t>Capharnaüm</t>
  </si>
  <si>
    <t>Kafarnaum - A remény útja</t>
  </si>
  <si>
    <t xml:space="preserve">Ma </t>
  </si>
  <si>
    <t>Mami</t>
  </si>
  <si>
    <t>Five Feet Apart</t>
  </si>
  <si>
    <t>Két lépés távolság</t>
  </si>
  <si>
    <t>Godzilla: King of the Monsters</t>
  </si>
  <si>
    <t>Godzilla II – A szörnyek királya</t>
  </si>
  <si>
    <t xml:space="preserve">Wonder Park </t>
  </si>
  <si>
    <t>Csodapark</t>
  </si>
  <si>
    <t>Princess in Wonderland</t>
  </si>
  <si>
    <t>Hercegnő Csodaországban</t>
  </si>
  <si>
    <t>High Life</t>
  </si>
  <si>
    <t>Csillagok határán</t>
  </si>
  <si>
    <t>Dernier amour</t>
  </si>
  <si>
    <t>Casanova - Az utolsó szerelem</t>
  </si>
  <si>
    <t>Vízipók-csodapók - a film</t>
  </si>
  <si>
    <t>Spanyolul tudni kell</t>
  </si>
  <si>
    <t>Campeones</t>
  </si>
  <si>
    <t>Bajnokok</t>
  </si>
  <si>
    <t>Booksmart</t>
  </si>
  <si>
    <t>Éretlenségi</t>
  </si>
  <si>
    <t>UglyDolls</t>
  </si>
  <si>
    <t>Undipofik</t>
  </si>
  <si>
    <t>The Hummingbird Project </t>
  </si>
  <si>
    <t>A Kolibri projekt</t>
  </si>
  <si>
    <t>The Favourite</t>
  </si>
  <si>
    <t>A kedvenc</t>
  </si>
  <si>
    <t>Shazam!</t>
  </si>
  <si>
    <t>Ruben Brandt, a gyűjtő</t>
  </si>
  <si>
    <t>Cinderella and the Secret Prince</t>
  </si>
  <si>
    <t>Hamupipőke és az elvarázsolt herceg</t>
  </si>
  <si>
    <t>Domino</t>
  </si>
  <si>
    <t>Dominó</t>
  </si>
  <si>
    <t>Dolor y Gloria</t>
  </si>
  <si>
    <t>Fájdalom és dicsőség</t>
  </si>
  <si>
    <t>Cinetel</t>
  </si>
  <si>
    <t>The Hole in the Ground</t>
  </si>
  <si>
    <t>A gyermek</t>
  </si>
  <si>
    <t>Dronningen / Queen of Hearts</t>
  </si>
  <si>
    <t>Szívek királynője</t>
  </si>
  <si>
    <t>Pécsi szál</t>
  </si>
  <si>
    <t>Manou the Swift</t>
  </si>
  <si>
    <t>Manu a legsirályabb fecske</t>
  </si>
  <si>
    <t>Arctic</t>
  </si>
  <si>
    <t>Sarkvidék</t>
  </si>
  <si>
    <t>Hotel Mumbai</t>
  </si>
  <si>
    <t>An Interview with God</t>
  </si>
  <si>
    <t>Interjú Istennel</t>
  </si>
  <si>
    <t>Green Book</t>
  </si>
  <si>
    <t>Zöld könyv - Útmutató az élethez</t>
  </si>
  <si>
    <t>Brightburn</t>
  </si>
  <si>
    <t>Brightburn – A lángoló fiú</t>
  </si>
  <si>
    <t xml:space="preserve">The Curse of La Llorona </t>
  </si>
  <si>
    <t>A gyászoló asszony átka</t>
  </si>
  <si>
    <t>Dumbo</t>
  </si>
  <si>
    <t>Dumbó</t>
  </si>
  <si>
    <t>Apró mesék</t>
  </si>
  <si>
    <t>How to Train Your Dragon: The Hidden World</t>
  </si>
  <si>
    <t>Így neveld a sárkányodat 3.</t>
  </si>
  <si>
    <t>Vice</t>
  </si>
  <si>
    <t>Alelnök</t>
  </si>
  <si>
    <t>After</t>
  </si>
  <si>
    <t>Miután</t>
  </si>
  <si>
    <t>Pet Sematary</t>
  </si>
  <si>
    <t>Kedvencek temetője</t>
  </si>
  <si>
    <t>Qu'est-ce qu'on a encore fait au bon Dieu?</t>
  </si>
  <si>
    <t>Bazi nagy francia lagzik 2.</t>
  </si>
  <si>
    <t>A Dog's Way Home</t>
  </si>
  <si>
    <t>Egy kutya hazatér</t>
  </si>
  <si>
    <t>Eter</t>
  </si>
  <si>
    <t>Éter</t>
  </si>
  <si>
    <t>Captain Marvel</t>
  </si>
  <si>
    <t>Marvel Kapitány</t>
  </si>
  <si>
    <t>Vildheks</t>
  </si>
  <si>
    <t>Erdei boszorkány – Tűzpróba</t>
  </si>
  <si>
    <t>Le monde est à toi / The World is Yours</t>
  </si>
  <si>
    <t>Tied a világ</t>
  </si>
  <si>
    <t>ELF Pictures</t>
  </si>
  <si>
    <t>Red Joan</t>
  </si>
  <si>
    <t>A vörös ügynök</t>
  </si>
  <si>
    <t>Lords of Chaos</t>
  </si>
  <si>
    <t>Lords of Chaos - Sötétség gyermekei</t>
  </si>
  <si>
    <t>Manta Ray / Kraben rahu</t>
  </si>
  <si>
    <t>Manta Ray</t>
  </si>
  <si>
    <t>Magyarhangya</t>
  </si>
  <si>
    <t>La fête des mères</t>
  </si>
  <si>
    <t>Anyák napja</t>
  </si>
  <si>
    <t>Ballon</t>
  </si>
  <si>
    <t>A hőlégballon</t>
  </si>
  <si>
    <t>Hellboy</t>
  </si>
  <si>
    <t>La dernière folie de Claire Darling</t>
  </si>
  <si>
    <t>Claire Darling utolsó húzása</t>
  </si>
  <si>
    <t>Dumplin'</t>
  </si>
  <si>
    <t>Dumplin' - Így kerek az élet</t>
  </si>
  <si>
    <t>The Queen's Corgi</t>
  </si>
  <si>
    <t>A királynő kutyája</t>
  </si>
  <si>
    <t>Drunk Parents</t>
  </si>
  <si>
    <t>Amit nem akarsz tudni a szüleidről</t>
  </si>
  <si>
    <t>The Beach Bum</t>
  </si>
  <si>
    <t>Túltova</t>
  </si>
  <si>
    <t>Us</t>
  </si>
  <si>
    <t xml:space="preserve">Mi </t>
  </si>
  <si>
    <t>Captive State</t>
  </si>
  <si>
    <t>Elrabolt világ</t>
  </si>
  <si>
    <t>Fighting with My Family</t>
  </si>
  <si>
    <t>Családi bunyó</t>
  </si>
  <si>
    <t>Kölcsönlakás</t>
  </si>
  <si>
    <t>Asterix: The Secret of the Magic Potion</t>
  </si>
  <si>
    <t>Asterix : A varázsital titka</t>
  </si>
  <si>
    <t>Rossz versek</t>
  </si>
  <si>
    <t>Missing Link</t>
  </si>
  <si>
    <t>A hiányzó láncszem</t>
  </si>
  <si>
    <t>Keepers / The Vanishing</t>
  </si>
  <si>
    <t>Az eltűntek</t>
  </si>
  <si>
    <t>The Sisters Brothers/</t>
  </si>
  <si>
    <t>Testvérlövészek</t>
  </si>
  <si>
    <t>Colette</t>
  </si>
  <si>
    <t>The Lego Movie 2: The Second Part</t>
  </si>
  <si>
    <t>A Lego kaland 2</t>
  </si>
  <si>
    <t>Ralph Breaks the Internet: Wreck-It Ralph 2</t>
  </si>
  <si>
    <t>Ralph lezúzza a netet</t>
  </si>
  <si>
    <t>Spider-Man: Into the Spider-Verse</t>
  </si>
  <si>
    <t>Pókember - Irány a Pókverzum</t>
  </si>
  <si>
    <t>Ben is Back</t>
  </si>
  <si>
    <t>Egy fiú hazatér</t>
  </si>
  <si>
    <t>Alita: Battle Angel</t>
  </si>
  <si>
    <t>Alita: A harc angyala</t>
  </si>
  <si>
    <t>Zimna wojna</t>
  </si>
  <si>
    <t>Hidegháború</t>
  </si>
  <si>
    <t>The Prodigy</t>
  </si>
  <si>
    <t>A csodagyerek</t>
  </si>
  <si>
    <t>A Star is Born</t>
  </si>
  <si>
    <t>Csillag születik</t>
  </si>
  <si>
    <t>Plaire, aimer et courir vite / Sorry Angel</t>
  </si>
  <si>
    <t>Bocsáss meg, kedvesem!</t>
  </si>
  <si>
    <t>Climax</t>
  </si>
  <si>
    <t>Eksztázis</t>
  </si>
  <si>
    <t>Sink or Swim</t>
  </si>
  <si>
    <t>Szabadúszók</t>
  </si>
  <si>
    <t>Instant Family</t>
  </si>
  <si>
    <t>Instant család</t>
  </si>
  <si>
    <t>Our Struggles</t>
  </si>
  <si>
    <t>Életem értelmei</t>
  </si>
  <si>
    <t>Guerilla</t>
  </si>
  <si>
    <t>Cold Pursuit</t>
  </si>
  <si>
    <t>Dermesztő hajsza</t>
  </si>
  <si>
    <t>Happy Death Day 2U</t>
  </si>
  <si>
    <t>Boldog halálnapot! 2</t>
  </si>
  <si>
    <t>Beautiful Boy</t>
  </si>
  <si>
    <t>Csodálatos fiú</t>
  </si>
  <si>
    <t>Glass</t>
  </si>
  <si>
    <t>Üveg</t>
  </si>
  <si>
    <t>Todos lo saben</t>
  </si>
  <si>
    <t>Mindenki Tudja</t>
  </si>
  <si>
    <t>Britt-Marie var här</t>
  </si>
  <si>
    <t>Itt járt Britt-Marie</t>
  </si>
  <si>
    <t>Sheeps &amp; Wolves : Pig Deal</t>
  </si>
  <si>
    <t>Állati csetepata - Ez már röfi!</t>
  </si>
  <si>
    <t>Most van most</t>
  </si>
  <si>
    <t>Romis</t>
  </si>
  <si>
    <t>Hevi reissu / Heavy Trip</t>
  </si>
  <si>
    <t>Heavy túra</t>
  </si>
  <si>
    <t>Mary Queen of Scots</t>
  </si>
  <si>
    <t>Két királynő</t>
  </si>
  <si>
    <t>Serenity</t>
  </si>
  <si>
    <t>Vihar előtt</t>
  </si>
  <si>
    <t>Aquaman</t>
  </si>
  <si>
    <t>Egon Schiele - Tod und Mädchen</t>
  </si>
  <si>
    <t>Egon Schiele: A halál és a lányka</t>
  </si>
  <si>
    <t>Trouble With You</t>
  </si>
  <si>
    <t>Csak a baj van veled!</t>
  </si>
  <si>
    <t>Waldheims Walzer</t>
  </si>
  <si>
    <t>Jó estét, Mr. Waldheim!</t>
  </si>
  <si>
    <t>Flitzer / Streaker</t>
  </si>
  <si>
    <t>Meztelen befutó</t>
  </si>
  <si>
    <t>Un peuple et son roi / One Nation, One King</t>
  </si>
  <si>
    <t>Egy ország, egy király</t>
  </si>
  <si>
    <t>Maria by Callas</t>
  </si>
  <si>
    <t>A Maria Callas-sztori</t>
  </si>
  <si>
    <t>On Chesil Beach</t>
  </si>
  <si>
    <t>Az a nap a tengerparton</t>
  </si>
  <si>
    <t>Time Freak</t>
  </si>
  <si>
    <t>Szerelmünk napjai</t>
  </si>
  <si>
    <t>Man in a Hurry / Un homme pressé</t>
  </si>
  <si>
    <t>Szavak nélkül</t>
  </si>
  <si>
    <t>Destroyer</t>
  </si>
  <si>
    <t>Pusztító</t>
  </si>
  <si>
    <t>Der kleine Drache Kokosnuss - Auf in den Dschungel!</t>
  </si>
  <si>
    <t>Kókusz Kokó a kis sárkány - Irány a dzsungel!</t>
  </si>
  <si>
    <t>Kursk</t>
  </si>
  <si>
    <t>Kurszk</t>
  </si>
  <si>
    <t>Journal 64</t>
  </si>
  <si>
    <t>64-es betegnapló</t>
  </si>
  <si>
    <t>Escape Room</t>
  </si>
  <si>
    <t>Végtelen útvesztő</t>
  </si>
  <si>
    <t>Creed II</t>
  </si>
  <si>
    <t>Mary Poppins Returns</t>
  </si>
  <si>
    <t>Mary Poppins visszatér</t>
  </si>
  <si>
    <t>BUÉK</t>
  </si>
  <si>
    <t>The Mule</t>
  </si>
  <si>
    <t>A csempész</t>
  </si>
  <si>
    <t>Fantastic Beasts: The Crimes of Grindelwald</t>
  </si>
  <si>
    <t>Legendás állatok - Grindelwald bűntettei</t>
  </si>
  <si>
    <t>Pájaros de verano / Birds of Passage</t>
  </si>
  <si>
    <t>Az átkelés madarai</t>
  </si>
  <si>
    <t>Second Act</t>
  </si>
  <si>
    <t>Álommeló</t>
  </si>
  <si>
    <t>The Grinch</t>
  </si>
  <si>
    <t>A Grincs</t>
  </si>
  <si>
    <t>Touch Me Not / Nu mă atinge-mă</t>
  </si>
  <si>
    <t>Ne érints meg!</t>
  </si>
  <si>
    <t>Mug</t>
  </si>
  <si>
    <t>Arc</t>
  </si>
  <si>
    <t>Toppen av ingenting / Real Estate</t>
  </si>
  <si>
    <t>Az örökösnő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</si>
  <si>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</si>
  <si>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</si>
  <si>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</si>
  <si>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</si>
  <si>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</si>
  <si>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</si>
  <si>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Mortal Engines</t>
  </si>
  <si>
    <t>Ragadozó városok</t>
  </si>
  <si>
    <t>Loro</t>
  </si>
  <si>
    <t>Silvio és a többiek</t>
  </si>
  <si>
    <t>Bumblebee</t>
  </si>
  <si>
    <t>Űrdongó</t>
  </si>
  <si>
    <t>Marry Me, Dude</t>
  </si>
  <si>
    <t>Hozzám jössz, haver?</t>
  </si>
  <si>
    <t>Le retour du héros</t>
  </si>
  <si>
    <t>Az én hősöm</t>
  </si>
  <si>
    <t>Taxi 5</t>
  </si>
  <si>
    <t>Duck Duck Goose</t>
  </si>
  <si>
    <t>Jönnek a kacsák</t>
  </si>
  <si>
    <t>The Kindergarten Teacher</t>
  </si>
  <si>
    <t>A tanítónő</t>
  </si>
  <si>
    <t>Belleville Cop</t>
  </si>
  <si>
    <t>A belleville-i zsaru</t>
  </si>
  <si>
    <t>The Nutcracker and the Four Realms</t>
  </si>
  <si>
    <t>A diótörő és a négy birodalom</t>
  </si>
  <si>
    <t>Sir</t>
  </si>
  <si>
    <t>Tű, cérna, szerelem</t>
  </si>
  <si>
    <t>Transit</t>
  </si>
  <si>
    <t>Tranzit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</si>
  <si>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</si>
  <si>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</si>
  <si>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</si>
  <si>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</si>
  <si>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</si>
  <si>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</si>
  <si>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L'Empereur de Paris</t>
  </si>
  <si>
    <t>Párizs császára</t>
  </si>
  <si>
    <t>Az  Úr hangja</t>
  </si>
  <si>
    <t>Billionaire Boys Club</t>
  </si>
  <si>
    <t>Milliárdos fiúk klubja</t>
  </si>
  <si>
    <t>Hunter Killer</t>
  </si>
  <si>
    <t>A Hunter Killer küldetés</t>
  </si>
  <si>
    <t>Dieses bescheuerte Herz</t>
  </si>
  <si>
    <t>Az a hülye szív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</si>
  <si>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</si>
  <si>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</si>
  <si>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</si>
  <si>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</si>
  <si>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</si>
  <si>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</si>
  <si>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</si>
  <si>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</si>
  <si>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Widows</t>
  </si>
  <si>
    <t>Nyughatatlan özvegyek</t>
  </si>
  <si>
    <t>L'insulte / The Insult</t>
  </si>
  <si>
    <t>A sértés</t>
  </si>
  <si>
    <t>Egy nap</t>
  </si>
  <si>
    <t>X – A rendszerből törölve</t>
  </si>
  <si>
    <t>First Man</t>
  </si>
  <si>
    <t>Az első ember</t>
  </si>
  <si>
    <t>Nyitva</t>
  </si>
  <si>
    <t>MegaFilm</t>
  </si>
  <si>
    <t>Ploey - You Never Fly Alone</t>
  </si>
  <si>
    <t>Pelyhes - Kalandra fel!</t>
  </si>
  <si>
    <t>Juliet, Naked</t>
  </si>
  <si>
    <t>Meztelen Juliet</t>
  </si>
  <si>
    <t>Napszállta</t>
  </si>
  <si>
    <t>Das schweigende Klassenzimmer</t>
  </si>
  <si>
    <t>A néma forradalom</t>
  </si>
  <si>
    <t>Venom</t>
  </si>
  <si>
    <t>Smallfoot</t>
  </si>
  <si>
    <t>Apróláb</t>
  </si>
  <si>
    <t>Johnny English Strikes Again</t>
  </si>
  <si>
    <t>Johnny English újra lecsap</t>
  </si>
  <si>
    <t>Luis &amp; the Aliens</t>
  </si>
  <si>
    <t>Luis és a Zűrlények</t>
  </si>
  <si>
    <t>Hotel Transylvania 3: Summer Vacation</t>
  </si>
  <si>
    <t>Hotel Transylvania 3. - Szörnyen rémes vakáció</t>
  </si>
  <si>
    <t>The Girl in the Spider's Web</t>
  </si>
  <si>
    <t>Ami nem öl meg</t>
  </si>
  <si>
    <t>Patrick</t>
  </si>
  <si>
    <t>Patrick - Ebbel szebb az élet</t>
  </si>
  <si>
    <t>Little Italy</t>
  </si>
  <si>
    <t>Pizzarománc</t>
  </si>
  <si>
    <t>Siberia</t>
  </si>
  <si>
    <t>Gyémánthajsza</t>
  </si>
  <si>
    <t>Halloween</t>
  </si>
  <si>
    <t>Goosebumps 2: Haunted Halloween</t>
  </si>
  <si>
    <t>Libabőr 2 – Hullajó Halloween</t>
  </si>
  <si>
    <t>The House with a Clock in its Walls</t>
  </si>
  <si>
    <t>A végzet órája</t>
  </si>
  <si>
    <t>Mile 22</t>
  </si>
  <si>
    <t>22 mérföld</t>
  </si>
  <si>
    <t>BlacKkKlansman</t>
  </si>
  <si>
    <t>Csuklyások</t>
  </si>
  <si>
    <t>True Crimes</t>
  </si>
  <si>
    <t>Sötét bűnök</t>
  </si>
  <si>
    <t>The Texas Chain Saw Massacre (1974)</t>
  </si>
  <si>
    <t>A texasi láncfűrészes mészárlás</t>
  </si>
  <si>
    <t>Wolf Films</t>
  </si>
  <si>
    <t>Troppa Grazia / Lucia's Grace</t>
  </si>
  <si>
    <t>Lucia látomásai</t>
  </si>
  <si>
    <t>Cinema Paradiso</t>
  </si>
  <si>
    <t>Cinenuovo</t>
  </si>
  <si>
    <t>Girl</t>
  </si>
  <si>
    <t>Lány</t>
  </si>
  <si>
    <t>Dead in a Week: Or Your Money Back</t>
  </si>
  <si>
    <t>Bérgyilkost fogadtam</t>
  </si>
  <si>
    <t>Show Dogs</t>
  </si>
  <si>
    <t>Kutyaparádé</t>
  </si>
  <si>
    <t>Suspiria</t>
  </si>
  <si>
    <t>Sóhajok</t>
  </si>
  <si>
    <t>Donbass</t>
  </si>
  <si>
    <t>Donyeci történetek</t>
  </si>
  <si>
    <t>Beoning</t>
  </si>
  <si>
    <t>Gyújtógatók</t>
  </si>
  <si>
    <t>Den skyldige</t>
  </si>
  <si>
    <t>A bűnös</t>
  </si>
  <si>
    <t>Budapest</t>
  </si>
  <si>
    <t>Legénybúcsú Bt.</t>
  </si>
  <si>
    <t>Bad Times at the El Royale</t>
  </si>
  <si>
    <t>Húzós éjszaka az El Royale-ban</t>
  </si>
  <si>
    <t>I Still See You</t>
  </si>
  <si>
    <t>Látlak</t>
  </si>
  <si>
    <t>The Extraordinary Journey of the Fakir</t>
  </si>
  <si>
    <t>A fakír, aki egy IKEA szekrényben ragadt</t>
  </si>
  <si>
    <t>Hell Fest</t>
  </si>
  <si>
    <t>Horror Park</t>
  </si>
  <si>
    <t>Searching</t>
  </si>
  <si>
    <t>Keresés</t>
  </si>
  <si>
    <t>A Simple Favor</t>
  </si>
  <si>
    <t>Egy kis szívesség</t>
  </si>
  <si>
    <t>Fack ju Göhte 3</t>
  </si>
  <si>
    <t>Fák jú, Tanár úr! 3.</t>
  </si>
  <si>
    <t>Loving Pablo</t>
  </si>
  <si>
    <t>Escobar</t>
  </si>
  <si>
    <t>The Nun</t>
  </si>
  <si>
    <t>Az apáca</t>
  </si>
  <si>
    <t>Peppermint</t>
  </si>
  <si>
    <t>Peppermint - A bosszú angyala</t>
  </si>
  <si>
    <t>Down a Dark Hall</t>
  </si>
  <si>
    <t>Sötét folyosók</t>
  </si>
  <si>
    <t xml:space="preserve">My Name Is Thomas </t>
  </si>
  <si>
    <t>A nevem: Thomas</t>
  </si>
  <si>
    <t>The Spy Who Dumped Me</t>
  </si>
  <si>
    <t>A kém, aki dobott engem</t>
  </si>
  <si>
    <t>Alpha</t>
  </si>
  <si>
    <t>Alfa</t>
  </si>
  <si>
    <t>The Predator</t>
  </si>
  <si>
    <t>Predator – A ragadozó</t>
  </si>
  <si>
    <t>Mamma Mia! Here We Go Again</t>
  </si>
  <si>
    <t>Mamma Mia! Sose hagyjuk abba</t>
  </si>
  <si>
    <t>Mission: Impossible - Fallout</t>
  </si>
  <si>
    <t>Mission: Impossible - Utóhatás</t>
  </si>
  <si>
    <t>Remélem legközlebb sikerül meghalnod  :)</t>
  </si>
  <si>
    <t>The Meg</t>
  </si>
  <si>
    <t>Meg - Az őscápa</t>
  </si>
  <si>
    <t>The Stolen Princess</t>
  </si>
  <si>
    <t>Az elrabolt hercegnő</t>
  </si>
  <si>
    <t>Destination Wedding</t>
  </si>
  <si>
    <t>Végállomás : Esküvő</t>
  </si>
  <si>
    <t>Brillantissime</t>
  </si>
  <si>
    <t>Briliáns válás</t>
  </si>
  <si>
    <t>The Equalizer 2</t>
  </si>
  <si>
    <t>A Védelmező 2.</t>
  </si>
  <si>
    <t>Incredibles 2</t>
  </si>
  <si>
    <t>Hihetetlen család 2</t>
  </si>
  <si>
    <t>Christopher Robin</t>
  </si>
  <si>
    <t>Barátom, Róbert Gida</t>
  </si>
  <si>
    <t>Ant-Man and the Wasp</t>
  </si>
  <si>
    <t>A Hangya és a Darázs</t>
  </si>
  <si>
    <t>Blue my Mind</t>
  </si>
  <si>
    <t>Kéktől álmodom</t>
  </si>
  <si>
    <t>Tout Le Monde Debout</t>
  </si>
  <si>
    <t>Szerelembe gurulva</t>
  </si>
  <si>
    <t>Utøya 22. juli</t>
  </si>
  <si>
    <t>Utoya, július 22.</t>
  </si>
  <si>
    <t>Volt egyszer egy téka</t>
  </si>
  <si>
    <t>Slender Man</t>
  </si>
  <si>
    <t>Az ismeretlen rém</t>
  </si>
  <si>
    <t>Macskafogó</t>
  </si>
  <si>
    <t>Skyscraper</t>
  </si>
  <si>
    <t>Felhőkarcoló</t>
  </si>
  <si>
    <t>Book club</t>
  </si>
  <si>
    <t>Könyvklub</t>
  </si>
  <si>
    <t>I Feel Pretty</t>
  </si>
  <si>
    <t>Túl szexi lány</t>
  </si>
  <si>
    <t>Redbad</t>
  </si>
  <si>
    <t>Az utolsó pogány király</t>
  </si>
  <si>
    <t>Demi soeurs</t>
  </si>
  <si>
    <t>Bűbájosok</t>
  </si>
  <si>
    <t>The Darkest Minds</t>
  </si>
  <si>
    <t>Sötét elmék</t>
  </si>
  <si>
    <t>Tag</t>
  </si>
  <si>
    <t>Haverok harca</t>
  </si>
  <si>
    <t>Ocean's 8</t>
  </si>
  <si>
    <t>Ocean's 8 - Az évszázad átverése</t>
  </si>
  <si>
    <t>L’Apparition</t>
  </si>
  <si>
    <t>A jelenés</t>
  </si>
  <si>
    <t>The Bookshop</t>
  </si>
  <si>
    <t>Könyvesbolt a tengerparton</t>
  </si>
  <si>
    <t>Virágvölgy</t>
  </si>
  <si>
    <t>Under the Silver Lake</t>
  </si>
  <si>
    <t>A kaliforniai rémálom</t>
  </si>
  <si>
    <t>Les dents, pipi et au lit / Full house</t>
  </si>
  <si>
    <t>Szoba gyerekkel kiadó</t>
  </si>
  <si>
    <t>Skate Kitchen</t>
  </si>
  <si>
    <t>A Prayer Before Dawn</t>
  </si>
  <si>
    <t>A kíméletlen</t>
  </si>
  <si>
    <t>El Habitante</t>
  </si>
  <si>
    <t>Ahol a gonosz lakik</t>
  </si>
  <si>
    <t>Cherchez la femme</t>
  </si>
  <si>
    <t>Egy burka, egy nadrág</t>
  </si>
  <si>
    <t>Escape Plan 2: Hades</t>
  </si>
  <si>
    <t>Szupercella 2 : Hades</t>
  </si>
  <si>
    <t>Truth or Dare</t>
  </si>
  <si>
    <t>Felelsz vagy mersz</t>
  </si>
  <si>
    <t>Jurassic World: Fallen Kingdom</t>
  </si>
  <si>
    <t>Jurassic World: Bukott birodalom</t>
  </si>
  <si>
    <t>Leto</t>
  </si>
  <si>
    <t>Nyár</t>
  </si>
  <si>
    <t>I Am Not a Witch</t>
  </si>
  <si>
    <t>Nem vagyok boszorkány</t>
  </si>
  <si>
    <t>Smuggling Hendrix</t>
  </si>
  <si>
    <t>A kutyám nélkül sehova</t>
  </si>
  <si>
    <t>Adrift</t>
  </si>
  <si>
    <t>Sodródás</t>
  </si>
  <si>
    <t>Daddy Cool</t>
  </si>
  <si>
    <t>Papás babás</t>
  </si>
  <si>
    <t>Ramen Shop</t>
  </si>
  <si>
    <t>Ramen shop – Ízek a múltból</t>
  </si>
  <si>
    <t>Sicario: Day of the Soldado</t>
  </si>
  <si>
    <t>Sicario 2 – A zsoldos</t>
  </si>
  <si>
    <t>Solo: A Star Wars Story</t>
  </si>
  <si>
    <t>Solo: Egy Star Wars-történet</t>
  </si>
  <si>
    <t>Deadpool 2</t>
  </si>
  <si>
    <t>Life of the Party</t>
  </si>
  <si>
    <t>A partiállat</t>
  </si>
  <si>
    <t>Isle of Dogs</t>
  </si>
  <si>
    <t>Kutyák szigete</t>
  </si>
  <si>
    <t>Avengers: Infinity War</t>
  </si>
  <si>
    <t>Bosszúállók – Végtelen háború</t>
  </si>
  <si>
    <t>Peter Rabbit</t>
  </si>
  <si>
    <t>Nyúl Péter</t>
  </si>
  <si>
    <t>I Am Not a Serial Killer</t>
  </si>
  <si>
    <t>Nem vagyok sorozatgyilkos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</si>
  <si>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</si>
  <si>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</si>
  <si>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</si>
  <si>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</si>
  <si>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</si>
  <si>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</si>
  <si>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Három tánc</t>
  </si>
  <si>
    <t>Gotti</t>
  </si>
  <si>
    <t>Solsidan</t>
  </si>
  <si>
    <t>Az élet napos oldala</t>
  </si>
  <si>
    <t>La ch'tite famille</t>
  </si>
  <si>
    <t>Vissza a gyökerekhez</t>
  </si>
  <si>
    <t>Hereditary</t>
  </si>
  <si>
    <t>Örökség</t>
  </si>
  <si>
    <t>Overboard</t>
  </si>
  <si>
    <t>Átejtve</t>
  </si>
  <si>
    <t xml:space="preserve">Here Comes the Grump </t>
  </si>
  <si>
    <t>Vigyázz, kész morc!</t>
  </si>
  <si>
    <t>You Were Never Really Here</t>
  </si>
  <si>
    <t>Sosem voltál itt</t>
  </si>
  <si>
    <t>Based On A True Story</t>
  </si>
  <si>
    <t>Igaz történet alapján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</si>
  <si>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</si>
  <si>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</si>
  <si>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</si>
  <si>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</si>
  <si>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</si>
  <si>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</si>
  <si>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</si>
  <si>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</si>
  <si>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Drei Zinnen / Three Peaks</t>
  </si>
  <si>
    <t>Három hegycsúcs</t>
  </si>
  <si>
    <t>Sicilian Ghost Story</t>
  </si>
  <si>
    <t>Szicíliai kísértettörténet</t>
  </si>
  <si>
    <t>A Quiet Place</t>
  </si>
  <si>
    <t>Hang nélkül</t>
  </si>
  <si>
    <t>Blockers</t>
  </si>
  <si>
    <t>Szűzörség</t>
  </si>
  <si>
    <t>Marvin ou la belle éducation / Reinventing Marvin</t>
  </si>
  <si>
    <t>Színpadon az életem</t>
  </si>
  <si>
    <t>Szaffi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</si>
  <si>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</si>
  <si>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</si>
  <si>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</si>
  <si>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</si>
  <si>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</si>
  <si>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</si>
  <si>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</si>
  <si>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</si>
  <si>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</si>
  <si>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</si>
  <si>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</si>
  <si>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</si>
  <si>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</si>
  <si>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</si>
  <si>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</si>
  <si>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</si>
  <si>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</si>
  <si>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</si>
  <si>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</si>
  <si>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</si>
  <si>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</si>
  <si>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</si>
  <si>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</si>
  <si>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</si>
  <si>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</si>
  <si>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Au revoir lá-haut</t>
  </si>
  <si>
    <t>Viszontlátásra odafönt</t>
  </si>
  <si>
    <t>Lajkó - Cigány az űrben</t>
  </si>
  <si>
    <t>Maya the Bee: The Honey Games</t>
  </si>
  <si>
    <t>Maja, a méhecske - A mézcsata</t>
  </si>
  <si>
    <t>Elias og Storegaps Hemmelighet / Anchors up</t>
  </si>
  <si>
    <t>Éliás a kis mentőhajó</t>
  </si>
  <si>
    <t>Gnomeo &amp; Juliet: Sherlock Gnomes</t>
  </si>
  <si>
    <t>Sherlock Gnomes</t>
  </si>
  <si>
    <t>Every Day</t>
  </si>
  <si>
    <t>Nap nap után</t>
  </si>
  <si>
    <t>Gringo</t>
  </si>
  <si>
    <t>The Racer and the Jailbird / Le Fidele</t>
  </si>
  <si>
    <t>A hűséges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</si>
  <si>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</si>
  <si>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</si>
  <si>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</si>
  <si>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</si>
  <si>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</si>
  <si>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</si>
  <si>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</si>
  <si>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</si>
  <si>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</si>
  <si>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Finding Your Feet</t>
  </si>
  <si>
    <t>Táncterápia</t>
  </si>
  <si>
    <t>Death Wish</t>
  </si>
  <si>
    <t>Bosszúvágy</t>
  </si>
  <si>
    <t>12 Strong</t>
  </si>
  <si>
    <t>12 katona</t>
  </si>
  <si>
    <t>Vándorszínészek</t>
  </si>
  <si>
    <t>The Strangers: Prey at Night</t>
  </si>
  <si>
    <t>Hívatlanok 2 - Éjjeli préda</t>
  </si>
  <si>
    <t>The Place</t>
  </si>
  <si>
    <t>A hely</t>
  </si>
  <si>
    <t>Red Sparrow</t>
  </si>
  <si>
    <t>Vörös veréb</t>
  </si>
  <si>
    <t>Lady Bird</t>
  </si>
  <si>
    <t>Momo</t>
  </si>
  <si>
    <t>Derült égből család</t>
  </si>
  <si>
    <t xml:space="preserve">Une femme douce </t>
  </si>
  <si>
    <t>Szelíd teremtés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</si>
  <si>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</si>
  <si>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</si>
  <si>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</si>
  <si>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</si>
  <si>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</si>
  <si>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</si>
  <si>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</si>
  <si>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</si>
  <si>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</si>
  <si>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</si>
  <si>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Early Man</t>
  </si>
  <si>
    <t>Ősember - Kicsi az ős, de hős!</t>
  </si>
  <si>
    <t>Valami Amerika 3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</si>
  <si>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</si>
  <si>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</si>
  <si>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</si>
  <si>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</si>
  <si>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</si>
  <si>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</si>
  <si>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</si>
  <si>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</si>
  <si>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</si>
  <si>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</si>
  <si>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</si>
  <si>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</si>
  <si>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</si>
  <si>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</si>
  <si>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</si>
  <si>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</si>
  <si>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</si>
  <si>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</si>
  <si>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</si>
  <si>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</si>
  <si>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</si>
  <si>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</si>
  <si>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</si>
  <si>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</si>
  <si>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</si>
  <si>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</si>
  <si>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</si>
  <si>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</si>
  <si>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</si>
  <si>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</si>
  <si>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</si>
  <si>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</si>
  <si>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</si>
  <si>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</si>
  <si>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</si>
  <si>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</si>
  <si>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</si>
  <si>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</si>
  <si>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</si>
  <si>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</si>
  <si>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</si>
  <si>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</si>
  <si>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</si>
  <si>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The Killing of a Sacred Deer</t>
  </si>
  <si>
    <t>Egy szent szarvas meggyilkolása</t>
  </si>
  <si>
    <t>Les Exes</t>
  </si>
  <si>
    <t>Szex, ex, szerelem</t>
  </si>
  <si>
    <t>Leatherface</t>
  </si>
  <si>
    <t>Bőrpofa</t>
  </si>
  <si>
    <t>Un beau soleil intérieur</t>
  </si>
  <si>
    <t>Jöjj el napfény!</t>
  </si>
  <si>
    <t>Ôtez-moi d'un doute</t>
  </si>
  <si>
    <t>Szerelem tesztelve</t>
  </si>
  <si>
    <t>Ferdinand</t>
  </si>
  <si>
    <t>Ferdinánd</t>
  </si>
  <si>
    <t>Jumanji: Welcome to the Jungle</t>
  </si>
  <si>
    <t>Jumanji - Vár a dzsungel</t>
  </si>
  <si>
    <t>Knock</t>
  </si>
  <si>
    <t>Doktor Knock</t>
  </si>
  <si>
    <t>24 Hours to Live</t>
  </si>
  <si>
    <t>24 óra a halálig</t>
  </si>
  <si>
    <t>Holy Mess</t>
  </si>
  <si>
    <t>Kaotikus karácsony</t>
  </si>
  <si>
    <t>Star Wars : The Last Jedi</t>
  </si>
  <si>
    <t>Star Wars : Az utolsó Jedik</t>
  </si>
  <si>
    <t>Le sens de la fete</t>
  </si>
  <si>
    <t>Eszeveszett esküvő</t>
  </si>
  <si>
    <t xml:space="preserve">Wonder  </t>
  </si>
  <si>
    <t>Az igazi csoda</t>
  </si>
  <si>
    <t>Daddy's Home 2</t>
  </si>
  <si>
    <t>Megjött apuci 2</t>
  </si>
  <si>
    <t>Divine Order</t>
  </si>
  <si>
    <t>A nőkért</t>
  </si>
  <si>
    <t>Wonder Wheel</t>
  </si>
  <si>
    <t>Wonder Wheel - Az óriáskerék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</si>
  <si>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</si>
  <si>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</si>
  <si>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</si>
  <si>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</si>
  <si>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</si>
  <si>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</si>
  <si>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</si>
  <si>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</si>
  <si>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</si>
  <si>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>A Viszkis</t>
  </si>
  <si>
    <t xml:space="preserve">Seven Sisters </t>
  </si>
  <si>
    <t>Hét nővér</t>
  </si>
  <si>
    <t>Szabadulószoba</t>
  </si>
  <si>
    <t>Justice League</t>
  </si>
  <si>
    <t>Az igazság ligája</t>
  </si>
  <si>
    <t>Happy Death Day</t>
  </si>
  <si>
    <t>Boldog halálnapot!</t>
  </si>
  <si>
    <t>Brimstone</t>
  </si>
  <si>
    <t>Megtorlás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</si>
  <si>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</si>
  <si>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</si>
  <si>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</si>
  <si>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</si>
  <si>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</si>
  <si>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</si>
  <si>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</si>
  <si>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</si>
  <si>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</si>
  <si>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</si>
  <si>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Thor : Ragnarok</t>
  </si>
  <si>
    <t>Thor : Ragnarök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</si>
  <si>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</si>
  <si>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</si>
  <si>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</si>
  <si>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</si>
  <si>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</si>
  <si>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</si>
  <si>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>Amant Double</t>
  </si>
  <si>
    <t>Dupla szerető</t>
  </si>
  <si>
    <t xml:space="preserve">Jungle  </t>
  </si>
  <si>
    <t>Dzsungel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</si>
  <si>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</si>
  <si>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</si>
  <si>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</si>
  <si>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</si>
  <si>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</si>
  <si>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</si>
  <si>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</si>
  <si>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</si>
  <si>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</si>
  <si>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</si>
  <si>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</si>
  <si>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</si>
  <si>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</si>
  <si>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</si>
  <si>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</si>
  <si>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</si>
  <si>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</si>
  <si>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</si>
  <si>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</si>
  <si>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</si>
  <si>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</si>
  <si>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</si>
  <si>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The Square</t>
  </si>
  <si>
    <t>A négyzet</t>
  </si>
  <si>
    <t>Flatliners</t>
  </si>
  <si>
    <t>Egyenesen át</t>
  </si>
  <si>
    <t>Tulip Fever</t>
  </si>
  <si>
    <t>Tulipánláz</t>
  </si>
  <si>
    <t>Being Solomon</t>
  </si>
  <si>
    <t>Salamon király kalandjai</t>
  </si>
  <si>
    <t>The Only Living Boy in New York</t>
  </si>
  <si>
    <t>New York-i afférok</t>
  </si>
  <si>
    <t>Lady Macbeth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</si>
  <si>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</si>
  <si>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</si>
  <si>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</si>
  <si>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</si>
  <si>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</si>
  <si>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</si>
  <si>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</si>
  <si>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Willkommen bei den Hartmanns</t>
  </si>
  <si>
    <t>Isten hozott Németországban!</t>
  </si>
  <si>
    <t>Hetedik alabárdos</t>
  </si>
  <si>
    <t>Sky Film</t>
  </si>
  <si>
    <t>47 Meters Down</t>
  </si>
  <si>
    <t>47 méter mélyen</t>
  </si>
  <si>
    <t>Home Again</t>
  </si>
  <si>
    <t>Újra otthon</t>
  </si>
  <si>
    <t>Bartók</t>
  </si>
  <si>
    <t>FilmNet</t>
  </si>
  <si>
    <t>FANTASZTIKUS UTAZÁS ÓZ BIRODALMÁBA</t>
  </si>
  <si>
    <t>FANTASTIC JOURNEY TO OZ</t>
  </si>
  <si>
    <t>American Assassin</t>
  </si>
  <si>
    <t>Amerikai bérgyilkos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</si>
  <si>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</si>
  <si>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</si>
  <si>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</si>
  <si>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</si>
  <si>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</si>
  <si>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</si>
  <si>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</si>
  <si>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</si>
  <si>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</si>
  <si>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</si>
  <si>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</si>
  <si>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</si>
  <si>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</si>
  <si>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</si>
  <si>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</si>
  <si>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</si>
  <si>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</si>
  <si>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</si>
  <si>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</si>
  <si>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</si>
  <si>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</si>
  <si>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Boy on the Train</t>
  </si>
  <si>
    <t>Fiú a vonaton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</si>
  <si>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</si>
  <si>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</si>
  <si>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</si>
  <si>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</si>
  <si>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</si>
  <si>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</si>
  <si>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</si>
  <si>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</si>
  <si>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</si>
  <si>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</si>
  <si>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The Emoji Movie</t>
  </si>
  <si>
    <t>Az Emoji-film</t>
  </si>
  <si>
    <t>Pappa Pia</t>
  </si>
  <si>
    <t>Fun Mom Diner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</si>
  <si>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</si>
  <si>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</si>
  <si>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</si>
  <si>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</si>
  <si>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</si>
  <si>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</si>
  <si>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</si>
  <si>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</si>
  <si>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</si>
  <si>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Aurore</t>
  </si>
  <si>
    <t>Ötven tavasz</t>
  </si>
  <si>
    <t>Jungle Bunch</t>
  </si>
  <si>
    <t>Dzsungel mentőakció</t>
  </si>
  <si>
    <t>Atomic Blonde</t>
  </si>
  <si>
    <t>Atomszőke</t>
  </si>
  <si>
    <t>Á fond</t>
  </si>
  <si>
    <t>Totál gáz</t>
  </si>
  <si>
    <t>Valerian and the City of a Thousand Planets</t>
  </si>
  <si>
    <t>Valerian és az ezer bolygó városa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</si>
  <si>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</si>
  <si>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</si>
  <si>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</si>
  <si>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</si>
  <si>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</si>
  <si>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</si>
  <si>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</si>
  <si>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</si>
  <si>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</si>
  <si>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</si>
  <si>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</si>
  <si>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</si>
  <si>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</si>
  <si>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</si>
  <si>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</si>
  <si>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</si>
  <si>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</si>
  <si>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</si>
  <si>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</si>
  <si>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</si>
  <si>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</si>
  <si>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</si>
  <si>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</si>
  <si>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</si>
  <si>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</si>
  <si>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</si>
  <si>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</si>
  <si>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</si>
  <si>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</si>
  <si>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</si>
  <si>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Jupiter s Moon</t>
  </si>
  <si>
    <t>Jupiter holdja</t>
  </si>
  <si>
    <t>With Open Arms</t>
  </si>
  <si>
    <t>Romazuri</t>
  </si>
  <si>
    <t>MR STEIN GOES ONLINE</t>
  </si>
  <si>
    <t>A MAGAS ŐSZ FÉRFI TÁRSAT KERES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</si>
  <si>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</si>
  <si>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</si>
  <si>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</si>
  <si>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</si>
  <si>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</si>
  <si>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</si>
  <si>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</si>
  <si>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</si>
  <si>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</si>
  <si>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</si>
  <si>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</si>
  <si>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</si>
  <si>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Ostatnia rodzina</t>
  </si>
  <si>
    <t>Az utolsó család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</si>
  <si>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</si>
  <si>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</si>
  <si>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</si>
  <si>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</si>
  <si>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</si>
  <si>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</si>
  <si>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Guardians of the Galaxy Vol. 2</t>
  </si>
  <si>
    <t>A galaxis őrzőivol.  2</t>
  </si>
  <si>
    <t>How to Be a Latin Lover</t>
  </si>
  <si>
    <t>Hogyan legyél latin szerető</t>
  </si>
  <si>
    <t>Lost in Paris</t>
  </si>
  <si>
    <t>Elveszve Párizsban</t>
  </si>
  <si>
    <t>The Circle</t>
  </si>
  <si>
    <t>A kör</t>
  </si>
  <si>
    <t>A tökéletes gyilkos</t>
  </si>
  <si>
    <t>Lengemesék</t>
  </si>
  <si>
    <t>6.9 pe scara Richter</t>
  </si>
  <si>
    <t>6,9 a Richter-skálán</t>
  </si>
  <si>
    <t>Alibi.com</t>
  </si>
  <si>
    <t>Katapult Film</t>
  </si>
  <si>
    <t>Get Out</t>
  </si>
  <si>
    <t>Tűnj el !</t>
  </si>
  <si>
    <t>Unforgettable</t>
  </si>
  <si>
    <t>Öldöklő szerelem</t>
  </si>
  <si>
    <t>Rabbit School</t>
  </si>
  <si>
    <t>Nyuszi suli</t>
  </si>
  <si>
    <t>Boss Baby</t>
  </si>
  <si>
    <t>Bébi úr</t>
  </si>
  <si>
    <t>The Fate of the Furious</t>
  </si>
  <si>
    <t>Halálos iramban 8</t>
  </si>
  <si>
    <t>American Pastoral</t>
  </si>
  <si>
    <t>Amerikai pasztorál</t>
  </si>
  <si>
    <t>On The Milky Road</t>
  </si>
  <si>
    <t>Tejben vajben szerelemben</t>
  </si>
  <si>
    <t>Brazilok</t>
  </si>
  <si>
    <t>Going in Style</t>
  </si>
  <si>
    <t>Vén rókák</t>
  </si>
  <si>
    <t>Power Rangeres</t>
  </si>
  <si>
    <t>After Love</t>
  </si>
  <si>
    <t>Rég nem szerelem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</si>
  <si>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</si>
  <si>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</si>
  <si>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</si>
  <si>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</si>
  <si>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</si>
  <si>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</si>
  <si>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</si>
  <si>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</si>
  <si>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</si>
  <si>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</si>
  <si>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Stefan Zweig: Farewell to Europe</t>
  </si>
  <si>
    <t>Stefan Zweig - Búcsú Európától</t>
  </si>
  <si>
    <t>Life</t>
  </si>
  <si>
    <t xml:space="preserve">Élet </t>
  </si>
  <si>
    <t>Chips</t>
  </si>
  <si>
    <t>Bukós szakasz</t>
  </si>
  <si>
    <t>Kincsem</t>
  </si>
  <si>
    <t>Silence</t>
  </si>
  <si>
    <t>Némaság</t>
  </si>
  <si>
    <t>Rock Dog</t>
  </si>
  <si>
    <t>Rock Csont</t>
  </si>
  <si>
    <t>Kong: Koponya-sziget</t>
  </si>
  <si>
    <t xml:space="preserve">Kong - Koponyasziget </t>
  </si>
  <si>
    <t>Un petit boulot</t>
  </si>
  <si>
    <t>Másodállás</t>
  </si>
  <si>
    <t>The White King</t>
  </si>
  <si>
    <t>A fehér király</t>
  </si>
  <si>
    <t>Testről és lélekről</t>
  </si>
  <si>
    <t>Testről és Lélekről</t>
  </si>
  <si>
    <t>Sheep and Wolves</t>
  </si>
  <si>
    <t>Állati csetepata</t>
  </si>
  <si>
    <t>Logan</t>
  </si>
  <si>
    <t>Logan – Farkas</t>
  </si>
  <si>
    <t>T2 Trainspotting</t>
  </si>
  <si>
    <t>A Monster Calls</t>
  </si>
  <si>
    <t>Szólít a szörny</t>
  </si>
  <si>
    <t>John Wick: Chapter 2</t>
  </si>
  <si>
    <t>John Wick: 2. felvonás</t>
  </si>
  <si>
    <t>Manchester by the Sea</t>
  </si>
  <si>
    <t>A régi város</t>
  </si>
  <si>
    <t>Tékasztorik</t>
  </si>
  <si>
    <t>Anjou Lafayette</t>
  </si>
  <si>
    <t>Fist Fight</t>
  </si>
  <si>
    <t>Pofoncsata</t>
  </si>
  <si>
    <t>Lion</t>
  </si>
  <si>
    <t>Oroszlán</t>
  </si>
  <si>
    <t>Gold</t>
  </si>
  <si>
    <t>Arany</t>
  </si>
  <si>
    <t>A Cure for Wellness</t>
  </si>
  <si>
    <t>Az egészség ellenszere</t>
  </si>
  <si>
    <t>Moonlight</t>
  </si>
  <si>
    <t>Holdfény</t>
  </si>
  <si>
    <t>Kojot</t>
  </si>
  <si>
    <t>Jackie</t>
  </si>
  <si>
    <t>Fifty Shades Darker</t>
  </si>
  <si>
    <t>A sötét ötven árnyalata</t>
  </si>
  <si>
    <t xml:space="preserve">The LEGO Batman Movie </t>
  </si>
  <si>
    <t xml:space="preserve">Lego Batman - A film </t>
  </si>
  <si>
    <t>Rings</t>
  </si>
  <si>
    <t>Körök</t>
  </si>
  <si>
    <t>The Founder</t>
  </si>
  <si>
    <t>Az alapító</t>
  </si>
  <si>
    <t>Az Állampolgár</t>
  </si>
  <si>
    <t>Ballerina</t>
  </si>
  <si>
    <t>Balerina</t>
  </si>
  <si>
    <t>Surf's Up 2: WaveMania</t>
  </si>
  <si>
    <t>Vigyázz, kész, szörf! 2</t>
  </si>
  <si>
    <t>Ozzy</t>
  </si>
  <si>
    <t>Állati nagy szökés</t>
  </si>
  <si>
    <t>Hacksaw Ridge</t>
  </si>
  <si>
    <t>A fegyvertelen katona</t>
  </si>
  <si>
    <t xml:space="preserve">The Beautiful Days of Aranjuez   </t>
  </si>
  <si>
    <t>Aranjuezi szép napok</t>
  </si>
  <si>
    <t>Rogue One: A Star Wars Story</t>
  </si>
  <si>
    <t>Zsivány Egyes: Egy Star Wars történet (12)</t>
  </si>
  <si>
    <t>Strangled</t>
  </si>
  <si>
    <t>A martfűi rém</t>
  </si>
  <si>
    <t>It’s not the time of my life</t>
  </si>
  <si>
    <t>Ernelláék Farkaséknál</t>
  </si>
  <si>
    <t>IZZIE'S WAY HOME</t>
  </si>
  <si>
    <t>IZZIE NYOMÁBAN</t>
  </si>
  <si>
    <t>Dino Time</t>
  </si>
  <si>
    <t>Dínó kaland</t>
  </si>
  <si>
    <t>ESCAPE FROM PLANET EARTH</t>
  </si>
  <si>
    <t>A SZÖRNY MENTŐAKCIÓ</t>
  </si>
  <si>
    <t>Kiki</t>
  </si>
  <si>
    <t>Szex receptre</t>
  </si>
  <si>
    <t>Mullewapp</t>
  </si>
  <si>
    <t>Legeslegjobb cimborák</t>
  </si>
  <si>
    <t>TOTAL</t>
  </si>
  <si>
    <t>Forrás: Filmforgalmazók Egyesülete</t>
  </si>
  <si>
    <t>Becsült adatok</t>
  </si>
  <si>
    <t>nem érkezett adat</t>
  </si>
  <si>
    <t>aktuális heti mozik száma</t>
  </si>
  <si>
    <t>Hétvégi adatok</t>
  </si>
  <si>
    <t>nyitó mozik száma</t>
  </si>
  <si>
    <t>←</t>
  </si>
  <si>
    <t>Pannónia Ent.</t>
  </si>
  <si>
    <t>CineTel</t>
  </si>
  <si>
    <t>Fantastic Beasts and Where to Find Them</t>
  </si>
  <si>
    <t>Legendás állatok és megfigyelésük</t>
  </si>
  <si>
    <t>Doctor Strange</t>
  </si>
  <si>
    <t>Inferno</t>
  </si>
  <si>
    <t>Assassin's Creed</t>
  </si>
  <si>
    <t>Great Wall</t>
  </si>
  <si>
    <t>A nagy fal</t>
  </si>
  <si>
    <t>Sing</t>
  </si>
  <si>
    <t>Énekelj!</t>
  </si>
  <si>
    <t>Passengers</t>
  </si>
  <si>
    <t>Utazók</t>
  </si>
  <si>
    <t>Bridget Jones's Baby</t>
  </si>
  <si>
    <t>Bridget Jones babát vár</t>
  </si>
  <si>
    <t>Office Christmas Party</t>
  </si>
  <si>
    <t>Hivatali Karácsony</t>
  </si>
  <si>
    <t>Valerian</t>
  </si>
  <si>
    <t>Arrival</t>
  </si>
  <si>
    <t>Érkezés</t>
  </si>
  <si>
    <t>The Accountant</t>
  </si>
  <si>
    <t>A könyvelő</t>
  </si>
  <si>
    <t>Split</t>
  </si>
  <si>
    <t>Széttörve</t>
  </si>
  <si>
    <t>Why Him ?</t>
  </si>
  <si>
    <t>Miért pont ő?</t>
  </si>
  <si>
    <t>War Dogs</t>
  </si>
  <si>
    <t>Haverok fegyverben</t>
  </si>
  <si>
    <t>The Girl on the Train</t>
  </si>
  <si>
    <t>A lány a vonaton</t>
  </si>
  <si>
    <t>xXx: Return of Xander Cage</t>
  </si>
  <si>
    <t>xXx: Újra akcióban</t>
  </si>
  <si>
    <t>Trolls</t>
  </si>
  <si>
    <t>Trollok</t>
  </si>
  <si>
    <t>La La Land</t>
  </si>
  <si>
    <t>Kaliforniai álom</t>
  </si>
  <si>
    <t>Allied</t>
  </si>
  <si>
    <t>Szövetségesek</t>
  </si>
  <si>
    <t>Don't Breathe</t>
  </si>
  <si>
    <t>Vaksötét</t>
  </si>
  <si>
    <t>Nerve</t>
  </si>
  <si>
    <t>Idegpálya</t>
  </si>
  <si>
    <t>Jack Reacher: Never Go Back</t>
  </si>
  <si>
    <t>Jack Reacher : Nincs visszaút</t>
  </si>
  <si>
    <t>A Dog's Purpose</t>
  </si>
  <si>
    <t>Egy kutya négy élete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</si>
  <si>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</si>
  <si>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</si>
  <si>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</si>
  <si>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</si>
  <si>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Resident Evil: The Final Chapter</t>
  </si>
  <si>
    <t>Kaptár - Utolsó fejezet</t>
  </si>
  <si>
    <t>Masterminds</t>
  </si>
  <si>
    <t>Lángelmék</t>
  </si>
  <si>
    <t>Vaiana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</si>
  <si>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</si>
  <si>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</si>
  <si>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</si>
  <si>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</si>
  <si>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</si>
  <si>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</si>
  <si>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</si>
  <si>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</si>
  <si>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</si>
  <si>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</si>
  <si>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Collateral Beauty</t>
  </si>
  <si>
    <t>Váratlan szépség</t>
  </si>
  <si>
    <t>Sully</t>
  </si>
  <si>
    <t>Sully - Csoda a Hudson folyón</t>
  </si>
  <si>
    <t>Ben – Hur</t>
  </si>
  <si>
    <t>Storks</t>
  </si>
  <si>
    <t>Gólyák</t>
  </si>
  <si>
    <t>Bad Santa 2</t>
  </si>
  <si>
    <t>Tapló Télapó 2.</t>
  </si>
  <si>
    <t>Live by Night</t>
  </si>
  <si>
    <t>Az éjszaka törvénye</t>
  </si>
  <si>
    <t>Underworld: Blood Wars</t>
  </si>
  <si>
    <t>Underworld – Vérözön</t>
  </si>
  <si>
    <t>Snowden</t>
  </si>
  <si>
    <t>The Bye Bye Man</t>
  </si>
  <si>
    <t>Bye Bye Man - A rettegés neve</t>
  </si>
  <si>
    <t>Nine Lives</t>
  </si>
  <si>
    <t>Kilenc élet</t>
  </si>
  <si>
    <t>Nocturnal Animals</t>
  </si>
  <si>
    <t>Éjszakai ragadozók</t>
  </si>
  <si>
    <t>Shut In</t>
  </si>
  <si>
    <t>Bezárva</t>
  </si>
  <si>
    <t>Incarnate</t>
  </si>
  <si>
    <t>A démon arca</t>
  </si>
  <si>
    <t>Florence Foster Jenkins</t>
  </si>
  <si>
    <t>Florence – A tökéletlen hang</t>
  </si>
  <si>
    <t>Barbie: Star Light Adventure</t>
  </si>
  <si>
    <t>Barbie: Csillagok között</t>
  </si>
  <si>
    <t>Demain tout commence/</t>
  </si>
  <si>
    <t>Derült égből apu</t>
  </si>
  <si>
    <t>Blood Father</t>
  </si>
  <si>
    <t>Az utolsó emberig</t>
  </si>
  <si>
    <t>Hidden Figures</t>
  </si>
  <si>
    <t>A számolás joga</t>
  </si>
  <si>
    <t>Collide</t>
  </si>
  <si>
    <t>Ütközés</t>
  </si>
  <si>
    <t>#SOHAVÉGETNEMÉRŐS</t>
  </si>
  <si>
    <t>Szinfolt Film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</si>
  <si>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</si>
  <si>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</si>
  <si>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</si>
  <si>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</si>
  <si>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</si>
  <si>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</si>
  <si>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</si>
  <si>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</si>
  <si>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</si>
  <si>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</si>
  <si>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Chi trova un amico, trova un tesoro</t>
  </si>
  <si>
    <t>Kincs, ami nincs</t>
  </si>
  <si>
    <t>A kút</t>
  </si>
  <si>
    <t>Five</t>
  </si>
  <si>
    <t>Tökös ötös</t>
  </si>
  <si>
    <t>Jutalomjáték</t>
  </si>
  <si>
    <t>Cop Mortem</t>
  </si>
  <si>
    <t>Pannonia Ent.</t>
  </si>
  <si>
    <t>Perfetti sconosciuti</t>
  </si>
  <si>
    <t>Teljesen idegenek</t>
  </si>
  <si>
    <t>Just Drop Dead</t>
  </si>
  <si>
    <t>Halj már meg!</t>
  </si>
  <si>
    <t>Julieta</t>
  </si>
  <si>
    <t>Agassi</t>
  </si>
  <si>
    <t>A szobalány</t>
  </si>
  <si>
    <t>Odyssey</t>
  </si>
  <si>
    <t>A mélység kalandora</t>
  </si>
  <si>
    <t>Renesse</t>
  </si>
  <si>
    <t>Sexkemping</t>
  </si>
  <si>
    <t>La tortue rouge</t>
  </si>
  <si>
    <t>A vörös teknős</t>
  </si>
  <si>
    <t>Toni Erdmann</t>
  </si>
  <si>
    <t>Worlds Apart</t>
  </si>
  <si>
    <t>Határtalan szerelem</t>
  </si>
  <si>
    <t>I, Daniel Blake</t>
  </si>
  <si>
    <t>Én, Daniel Blake</t>
  </si>
  <si>
    <t>Ma loute</t>
  </si>
  <si>
    <t>A sors kegyeltjei... meg a többiek</t>
  </si>
  <si>
    <t>Vakfolt</t>
  </si>
  <si>
    <t>Amego</t>
  </si>
  <si>
    <t>Forushande</t>
  </si>
  <si>
    <t>Az ügyfél</t>
  </si>
  <si>
    <t>Soul Exodus</t>
  </si>
  <si>
    <t>The Space in Between: Marina Abramovic and Brazil</t>
  </si>
  <si>
    <t>Marina Abramovic - A távolság, ami összeköt</t>
  </si>
  <si>
    <t>The Gruffalo</t>
  </si>
  <si>
    <t>Graffalo és barátai</t>
  </si>
  <si>
    <t>Hymyilevä mies</t>
  </si>
  <si>
    <t>Olli Mäki legboldogabb napja</t>
  </si>
  <si>
    <t>(M)uchenik / The Student</t>
  </si>
  <si>
    <t>Mártírok</t>
  </si>
  <si>
    <t>The Last King</t>
  </si>
  <si>
    <t>Az utolsó király</t>
  </si>
  <si>
    <t>Madeleine</t>
  </si>
  <si>
    <t>Date</t>
  </si>
  <si>
    <t>Weekly Income</t>
  </si>
  <si>
    <t>TOP Movie</t>
  </si>
  <si>
    <t>The Secret Life of Pets</t>
  </si>
  <si>
    <t>Kong</t>
  </si>
  <si>
    <t>Transformers 5</t>
  </si>
  <si>
    <t>Pappa Pia (H)</t>
  </si>
  <si>
    <t>It</t>
  </si>
  <si>
    <t>Jumanji</t>
  </si>
  <si>
    <t>Marvel Captain</t>
  </si>
  <si>
    <t>Heti bevétel 2016</t>
  </si>
  <si>
    <t>Heti bevétel 2017</t>
  </si>
  <si>
    <t>Kumulált 2017</t>
  </si>
  <si>
    <t>Heti bevétel 2018</t>
  </si>
  <si>
    <t>Kumulált 2018</t>
  </si>
  <si>
    <t>Heti bevétel 2019</t>
  </si>
  <si>
    <t>Kumulált 2019</t>
  </si>
  <si>
    <t>Gemini Man</t>
  </si>
  <si>
    <t>Haunt</t>
  </si>
  <si>
    <t>Prédák</t>
  </si>
  <si>
    <t>FOMO - Megosztod, és uralkodsz</t>
  </si>
  <si>
    <t>Pavarotti</t>
  </si>
  <si>
    <t>Maleficent: Mistress of Evil</t>
  </si>
  <si>
    <t>Demóna: A sötétség úrnője</t>
  </si>
  <si>
    <t>Zombieland: Double Tap</t>
  </si>
  <si>
    <t>Zombieland - A második lövés</t>
  </si>
  <si>
    <t xml:space="preserve">Who's That Granny </t>
  </si>
  <si>
    <t>Álomnagyi</t>
  </si>
  <si>
    <t>Lili</t>
  </si>
  <si>
    <t>ELF</t>
  </si>
  <si>
    <t>Jetikölyök</t>
  </si>
  <si>
    <t>Abominable</t>
  </si>
  <si>
    <t>Countdown</t>
  </si>
  <si>
    <t>Halálod appja</t>
  </si>
  <si>
    <t>Salma's Big Wish</t>
  </si>
  <si>
    <t>Szörnyen boldog Halloween</t>
  </si>
  <si>
    <t>Rebelles</t>
  </si>
  <si>
    <t>Lázadók</t>
  </si>
  <si>
    <t>El Ángel</t>
  </si>
  <si>
    <t>Az angyal</t>
  </si>
  <si>
    <t>Terminator: Dark Fate</t>
  </si>
  <si>
    <t>Terminátor: Sötét végzet</t>
  </si>
  <si>
    <t>Drakulics elvtárs</t>
  </si>
  <si>
    <t>The Addams Family</t>
  </si>
  <si>
    <t>Addams Family - A galád család</t>
  </si>
  <si>
    <t>Clara</t>
  </si>
  <si>
    <t>Clara - Egy tündéri kaland</t>
  </si>
  <si>
    <t>Out Stealing Horses</t>
  </si>
  <si>
    <t>Lótolvajok</t>
  </si>
  <si>
    <t>Aretha Franklin: Amazing Grace</t>
  </si>
  <si>
    <t>Aretha Franklin: Amazing Grace – A szeretet hangján</t>
  </si>
  <si>
    <t>Terminator : Dark Fate</t>
  </si>
  <si>
    <t>Last Christmas</t>
  </si>
  <si>
    <t>Múlt karácsony</t>
  </si>
  <si>
    <t>Midway</t>
  </si>
  <si>
    <t>Doctor Sleep</t>
  </si>
  <si>
    <t>Álomdoktor</t>
  </si>
  <si>
    <t>Who You Think I Am</t>
  </si>
  <si>
    <t>Szerelemre kattintva</t>
  </si>
  <si>
    <t>Terra Willy: Planete inconnue</t>
  </si>
  <si>
    <t>Terra Willy</t>
  </si>
  <si>
    <t>Systemsprenger</t>
  </si>
  <si>
    <t>Kontroll nélkül</t>
  </si>
  <si>
    <t>Ford v. Ferrari / Le Mans `66</t>
  </si>
  <si>
    <t>Az aszfalt királyai</t>
  </si>
  <si>
    <t>Szép csendben</t>
  </si>
  <si>
    <t>Amundsen</t>
  </si>
  <si>
    <t>Piranhas</t>
  </si>
  <si>
    <t>Ragadozók</t>
  </si>
  <si>
    <t>Frozen 2</t>
  </si>
  <si>
    <t>Jégvarázs 2</t>
  </si>
  <si>
    <t>Depeche Mode: Spirits in the Forest</t>
  </si>
  <si>
    <t>Can You Keep a Secret?</t>
  </si>
  <si>
    <t>Tudsz titkot tartani?</t>
  </si>
  <si>
    <t>Valan – Az angyalok völgye</t>
  </si>
  <si>
    <t>The Irishman</t>
  </si>
  <si>
    <t>Az ír</t>
  </si>
  <si>
    <t>NetFlix</t>
  </si>
  <si>
    <t>The County</t>
  </si>
  <si>
    <t>Tejháború</t>
  </si>
  <si>
    <t>Charlie's Angels</t>
  </si>
  <si>
    <t>Charlie angyalai</t>
  </si>
  <si>
    <t>A Rainy Day in New York</t>
  </si>
  <si>
    <t>Egy esős nap New Yorkban</t>
  </si>
  <si>
    <t>Dino King: Journey to Fire Mountain</t>
  </si>
  <si>
    <t>Dinó király - Út a tűzhegyre</t>
  </si>
  <si>
    <t>Scary Stories to Tell in the Dark</t>
  </si>
  <si>
    <t>Lidérces mesék éjszakája</t>
  </si>
  <si>
    <t>Seveled</t>
  </si>
  <si>
    <t>Eliott the littlest reindeer</t>
  </si>
  <si>
    <t>Pamacs, a Mikulás kis rénszarvasa</t>
  </si>
  <si>
    <t>Artic Justice: Thunder Squad</t>
  </si>
  <si>
    <t>Sarkvidéki akció</t>
  </si>
  <si>
    <t>Parasite</t>
  </si>
  <si>
    <t>Élősködők</t>
  </si>
  <si>
    <t>Jumanji: The Next Level</t>
  </si>
  <si>
    <t>Jumanji - A következő szint</t>
  </si>
  <si>
    <t>Black Christmas</t>
  </si>
  <si>
    <t>Fekete Karácsony</t>
  </si>
  <si>
    <t>Les Chicoufs / Joyeuse retraite!</t>
  </si>
  <si>
    <t>Családból is megárt a sok</t>
  </si>
  <si>
    <t>Star Wars: The Rise of Skywalker</t>
  </si>
  <si>
    <t>Star Wars: Skywalker kora</t>
  </si>
  <si>
    <t>Forgotten Christmas</t>
  </si>
  <si>
    <t>Az elfeledett Karácsony</t>
  </si>
  <si>
    <t>That Time of Year</t>
  </si>
  <si>
    <t>Családi karácsony</t>
  </si>
  <si>
    <t>Latte &amp; the Magic Waterstone</t>
  </si>
  <si>
    <t>Latte, és a titokzatos varázskő</t>
  </si>
  <si>
    <t>Shaun the Sheep Movie: Farmageddon</t>
  </si>
  <si>
    <t>Shaun, a bárány és a farmonkívüli</t>
  </si>
  <si>
    <t>Macskák</t>
  </si>
  <si>
    <t>Cats</t>
  </si>
  <si>
    <t>Jexi</t>
  </si>
  <si>
    <t>JEXI - Túl okos telefon</t>
  </si>
  <si>
    <t>Spies in Disguise</t>
  </si>
  <si>
    <t>Kémesítve</t>
  </si>
  <si>
    <t>The Wedding Year</t>
  </si>
  <si>
    <t>NászszezON</t>
  </si>
  <si>
    <t>Portrait of a Lady on Fire</t>
  </si>
  <si>
    <t>Portré a lángoló fiatal lányról</t>
  </si>
  <si>
    <t>Knives Out</t>
  </si>
  <si>
    <t>Törbe ejtve</t>
  </si>
  <si>
    <t>The Grudge</t>
  </si>
  <si>
    <t>Az átok háza</t>
  </si>
  <si>
    <t>The Specials</t>
  </si>
  <si>
    <t>Különleges életek</t>
  </si>
  <si>
    <t>Lola and her Brothers</t>
  </si>
  <si>
    <t>Lola és a fiúk</t>
  </si>
  <si>
    <t>Heti bevétel 2020</t>
  </si>
  <si>
    <t>Kumulált 2020</t>
  </si>
  <si>
    <t>Underwater</t>
  </si>
  <si>
    <t>Árok</t>
  </si>
  <si>
    <t>Bombshell</t>
  </si>
  <si>
    <t>Botrány</t>
  </si>
  <si>
    <t>Bad Boys for Life</t>
  </si>
  <si>
    <t>Bad Boys – Mindörökké rosszfiúk</t>
  </si>
  <si>
    <t>Dolittle / The Voyage of Doctor Dolittle</t>
  </si>
  <si>
    <t>Dolittle</t>
  </si>
  <si>
    <t>Judy</t>
  </si>
  <si>
    <t>Farming</t>
  </si>
  <si>
    <t>A bőrömben</t>
  </si>
  <si>
    <t>Amanda</t>
  </si>
  <si>
    <t>Jojo Rabbit</t>
  </si>
  <si>
    <t>Jojo nyuszi</t>
  </si>
  <si>
    <t>Richard Jewell</t>
  </si>
  <si>
    <t>Richard Jewell balladája</t>
  </si>
  <si>
    <t>Corporate Animals</t>
  </si>
  <si>
    <t>Hivatali eltávozás</t>
  </si>
  <si>
    <t>The Gentlemen</t>
  </si>
  <si>
    <t>Úriemberek</t>
  </si>
  <si>
    <t>Playing with Fire</t>
  </si>
  <si>
    <t>Ne játssz a tűzzel</t>
  </si>
  <si>
    <t>Paw Patrol: Ready, Race, Rescue!</t>
  </si>
  <si>
    <t>Mancs őrjárat: Vigyázz, kész, mancs!</t>
  </si>
  <si>
    <t>Little Women</t>
  </si>
  <si>
    <t>Kisasszonyok</t>
  </si>
  <si>
    <t>Sibyl</t>
  </si>
  <si>
    <t>Szex és pszichoanalízis</t>
  </si>
  <si>
    <t>Birds of Prey (And the Fantabulous Emancipation of One Harley Quinn)</t>
  </si>
  <si>
    <t>Ragadozó madarak (és egy bizonyos Harley Quinn csodasztikus felszabadulása)</t>
  </si>
  <si>
    <t>A feltaláló</t>
  </si>
  <si>
    <t>The Song of Names</t>
  </si>
  <si>
    <t>A nevek dala</t>
  </si>
  <si>
    <t>Sorry We Missed You</t>
  </si>
  <si>
    <t>Sajnáljuk, nem találtuk otthon</t>
  </si>
  <si>
    <t>The Farewell</t>
  </si>
  <si>
    <t>A búcsú</t>
  </si>
  <si>
    <t>Sonic</t>
  </si>
  <si>
    <t>Sonic, a sündisznó</t>
  </si>
  <si>
    <t>Fantasy Island</t>
  </si>
  <si>
    <t>A vágyak szigete</t>
  </si>
  <si>
    <t>Close to the Horizon</t>
  </si>
  <si>
    <t>Közel a horizonthoz</t>
  </si>
  <si>
    <t>Ailo: A Reindeer's Journey</t>
  </si>
  <si>
    <t>Ailo - Egy kis rénszarvas nagy utazása</t>
  </si>
  <si>
    <t>Call of the Wild</t>
  </si>
  <si>
    <t>A vadon hívó szava</t>
  </si>
  <si>
    <t>Wasp Network</t>
  </si>
  <si>
    <t>Wasp Network – Az ellenállók</t>
  </si>
  <si>
    <t>Suicide Tourist</t>
  </si>
  <si>
    <t>Öngyilkos túra</t>
  </si>
  <si>
    <t>God Exists, Her Name is Petrunya</t>
  </si>
  <si>
    <t>Isten létezik, és Petrunijának hívják</t>
  </si>
  <si>
    <t>It Must Be Heaven</t>
  </si>
  <si>
    <t>A Mennyországnak kell lennie</t>
  </si>
  <si>
    <t>A láthatatlan ember</t>
  </si>
  <si>
    <t>Sötét vizeken</t>
  </si>
  <si>
    <t>10 nap anyu nélkül</t>
  </si>
  <si>
    <t>The Invisible Man</t>
  </si>
  <si>
    <t>10 Days Without Mom</t>
  </si>
  <si>
    <t>Dark Waters</t>
  </si>
  <si>
    <t>Zárójelentés</t>
  </si>
  <si>
    <t>The Whistlers</t>
  </si>
  <si>
    <t>A hegyek szigete</t>
  </si>
  <si>
    <t>Onward</t>
  </si>
  <si>
    <t>Előre</t>
  </si>
  <si>
    <t>Like a Boss</t>
  </si>
  <si>
    <t>Mint egy főnök</t>
  </si>
  <si>
    <t>Guns Akimbo</t>
  </si>
  <si>
    <t>Talpig fegyverben</t>
  </si>
  <si>
    <t>Emma</t>
  </si>
  <si>
    <t>Cittadini del Mondo</t>
  </si>
  <si>
    <t>Világpolgárok</t>
  </si>
  <si>
    <t>PE</t>
  </si>
  <si>
    <t>Addams Famly- A galád család</t>
  </si>
  <si>
    <t>Lassie: Eine Abenteurliche Reise</t>
  </si>
  <si>
    <t>Lassie hazatér</t>
  </si>
  <si>
    <t>Bloodshot</t>
  </si>
  <si>
    <t>Ava</t>
  </si>
  <si>
    <t>Oldeuboi</t>
  </si>
  <si>
    <t>Oldboy</t>
  </si>
  <si>
    <t>Star Wars: Episode VII - The Force Awakens</t>
  </si>
  <si>
    <t>Star Wars : Az ébredő erő</t>
  </si>
  <si>
    <t>How to be a Good Wife</t>
  </si>
  <si>
    <t>Hogyan legyél jó feleség</t>
  </si>
  <si>
    <t>Il traditore</t>
  </si>
  <si>
    <t>Az első áruló</t>
  </si>
  <si>
    <t>A láthatatlanok</t>
  </si>
  <si>
    <t>Les invisibles</t>
  </si>
  <si>
    <t>La fameuse invasion des ours en Sicile</t>
  </si>
  <si>
    <t>Medvevilág Szicilíában</t>
  </si>
  <si>
    <t>Hope</t>
  </si>
  <si>
    <t>Remény</t>
  </si>
  <si>
    <t>Inside Out</t>
  </si>
  <si>
    <t>Agymanók</t>
  </si>
  <si>
    <t>Premier</t>
  </si>
  <si>
    <t>Scoob</t>
  </si>
  <si>
    <t>Scooby</t>
  </si>
  <si>
    <t>Les traducteurs</t>
  </si>
  <si>
    <t>Teljes titoktartás</t>
  </si>
  <si>
    <t>Pesti balhé</t>
  </si>
  <si>
    <t>The High Note</t>
  </si>
  <si>
    <t>Pont az a dal</t>
  </si>
  <si>
    <t>Animal Crackers</t>
  </si>
  <si>
    <t>Állati jó kekszek</t>
  </si>
  <si>
    <t>Prorom</t>
  </si>
  <si>
    <t>The Burnt Orange Heresy</t>
  </si>
  <si>
    <t>A hazugság színe</t>
  </si>
  <si>
    <t>Staten Island királya</t>
  </si>
  <si>
    <t>Vertical</t>
  </si>
  <si>
    <t>2020.08.06. - 2020.08.12.</t>
  </si>
  <si>
    <t>Follow Me</t>
  </si>
  <si>
    <t>#kövessbe</t>
  </si>
  <si>
    <t xml:space="preserve">King of Staten Island </t>
  </si>
  <si>
    <t>Made In Italy</t>
  </si>
  <si>
    <t>Patthelyzet</t>
  </si>
</sst>
</file>

<file path=xl/styles.xml><?xml version="1.0" encoding="utf-8"?>
<styleSheet xmlns="http://schemas.openxmlformats.org/spreadsheetml/2006/main">
  <numFmts count="2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.00\ &quot;Ft&quot;_-;\-* #,##0.00\ &quot;Ft&quot;_-;_-* &quot;-&quot;??\ &quot;Ft&quot;_-;_-@_-"/>
    <numFmt numFmtId="170" formatCode="_-* #,##0.00\ _F_t_-;\-* #,##0.00\ _F_t_-;_-* \-??\ _F_t_-;_-@_-"/>
    <numFmt numFmtId="171" formatCode="_-* #,##0.00\ _T_L_-;\-* #,##0.00\ _T_L_-;_-* \-??\ _T_L_-;_-@_-"/>
    <numFmt numFmtId="172" formatCode="#,##0.00&quot;  &quot;"/>
    <numFmt numFmtId="173" formatCode="yyyy&quot;. &quot;mm&quot;. &quot;dd/"/>
    <numFmt numFmtId="174" formatCode="0\ %\ "/>
    <numFmt numFmtId="175" formatCode="0.0%"/>
    <numFmt numFmtId="176" formatCode="yyyy\-mm\-dd"/>
    <numFmt numFmtId="177" formatCode="#,##0\ [$Ft-40E];[Red]\-#,##0\ [$Ft-40E]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[$¥€-2]\ #\ ##,000_);[Red]\([$€-2]\ #\ ##,000\)"/>
    <numFmt numFmtId="182" formatCode="#,##0_ ;\-#,##0\ "/>
    <numFmt numFmtId="183" formatCode="_-* #,##0.0\ _F_t_-;\-* #,##0.0\ _F_t_-;_-* \-??\ _F_t_-;_-@_-"/>
    <numFmt numFmtId="184" formatCode="_-* #,##0\ _F_t_-;\-* #,##0\ _F_t_-;_-* \-??\ _F_t_-;_-@_-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5"/>
      <color indexed="10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.45"/>
      <color indexed="8"/>
      <name val="Arial"/>
      <family val="2"/>
    </font>
    <font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Trebuchet MS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170" fontId="0" fillId="0" borderId="0" applyFill="0" applyBorder="0" applyAlignment="0" applyProtection="0"/>
    <xf numFmtId="41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ill="0" applyBorder="0" applyAlignment="0" applyProtection="0"/>
  </cellStyleXfs>
  <cellXfs count="249">
    <xf numFmtId="0" fontId="0" fillId="0" borderId="0" xfId="0" applyAlignment="1">
      <alignment/>
    </xf>
    <xf numFmtId="0" fontId="0" fillId="33" borderId="10" xfId="0" applyFont="1" applyFill="1" applyBorder="1" applyAlignment="1">
      <alignment wrapText="1"/>
    </xf>
    <xf numFmtId="3" fontId="8" fillId="34" borderId="10" xfId="0" applyNumberFormat="1" applyFont="1" applyFill="1" applyBorder="1" applyAlignment="1">
      <alignment horizontal="right"/>
    </xf>
    <xf numFmtId="173" fontId="0" fillId="0" borderId="0" xfId="0" applyNumberFormat="1" applyAlignment="1">
      <alignment horizontal="left"/>
    </xf>
    <xf numFmtId="0" fontId="0" fillId="35" borderId="10" xfId="0" applyFill="1" applyBorder="1" applyAlignment="1">
      <alignment/>
    </xf>
    <xf numFmtId="0" fontId="13" fillId="0" borderId="0" xfId="0" applyFont="1" applyAlignment="1">
      <alignment/>
    </xf>
    <xf numFmtId="3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3" fontId="0" fillId="0" borderId="0" xfId="0" applyNumberFormat="1" applyAlignment="1">
      <alignment horizontal="left"/>
    </xf>
    <xf numFmtId="176" fontId="8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176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76" fontId="8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176" fontId="8" fillId="0" borderId="0" xfId="0" applyNumberFormat="1" applyFont="1" applyBorder="1" applyAlignment="1">
      <alignment horizontal="left"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7" fillId="0" borderId="11" xfId="0" applyFont="1" applyBorder="1" applyAlignment="1">
      <alignment/>
    </xf>
    <xf numFmtId="173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9" fillId="36" borderId="11" xfId="0" applyFont="1" applyFill="1" applyBorder="1" applyAlignment="1" applyProtection="1">
      <alignment horizontal="center" vertical="center"/>
      <protection locked="0"/>
    </xf>
    <xf numFmtId="0" fontId="9" fillId="34" borderId="11" xfId="0" applyFont="1" applyFill="1" applyBorder="1" applyAlignment="1" applyProtection="1">
      <alignment horizontal="center" vertical="center"/>
      <protection locked="0"/>
    </xf>
    <xf numFmtId="171" fontId="2" fillId="37" borderId="11" xfId="4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172" fontId="4" fillId="0" borderId="11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right" vertical="center"/>
      <protection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3" fontId="8" fillId="0" borderId="11" xfId="0" applyNumberFormat="1" applyFont="1" applyBorder="1" applyAlignment="1" applyProtection="1">
      <alignment vertical="center"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>
      <alignment/>
    </xf>
    <xf numFmtId="173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7" fillId="38" borderId="11" xfId="0" applyFont="1" applyFill="1" applyBorder="1" applyAlignment="1" applyProtection="1">
      <alignment horizontal="right" vertical="center"/>
      <protection/>
    </xf>
    <xf numFmtId="0" fontId="10" fillId="38" borderId="11" xfId="0" applyFont="1" applyFill="1" applyBorder="1" applyAlignment="1" applyProtection="1">
      <alignment horizontal="left" vertical="center"/>
      <protection/>
    </xf>
    <xf numFmtId="3" fontId="9" fillId="38" borderId="11" xfId="0" applyNumberFormat="1" applyFont="1" applyFill="1" applyBorder="1" applyAlignment="1" applyProtection="1">
      <alignment vertical="center"/>
      <protection locked="0"/>
    </xf>
    <xf numFmtId="0" fontId="8" fillId="38" borderId="11" xfId="0" applyFont="1" applyFill="1" applyBorder="1" applyAlignment="1">
      <alignment/>
    </xf>
    <xf numFmtId="3" fontId="9" fillId="38" borderId="11" xfId="0" applyNumberFormat="1" applyFont="1" applyFill="1" applyBorder="1" applyAlignment="1" applyProtection="1">
      <alignment horizontal="center" vertical="center"/>
      <protection locked="0"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/>
    </xf>
    <xf numFmtId="0" fontId="11" fillId="37" borderId="11" xfId="0" applyFont="1" applyFill="1" applyBorder="1" applyAlignment="1" applyProtection="1">
      <alignment horizontal="left" vertical="center"/>
      <protection/>
    </xf>
    <xf numFmtId="3" fontId="11" fillId="37" borderId="11" xfId="0" applyNumberFormat="1" applyFont="1" applyFill="1" applyBorder="1" applyAlignment="1" applyProtection="1">
      <alignment horizontal="center" vertical="center"/>
      <protection/>
    </xf>
    <xf numFmtId="0" fontId="11" fillId="37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14" fillId="35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173" fontId="17" fillId="0" borderId="11" xfId="0" applyNumberFormat="1" applyFont="1" applyFill="1" applyBorder="1" applyAlignment="1">
      <alignment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173" fontId="17" fillId="0" borderId="11" xfId="0" applyNumberFormat="1" applyFont="1" applyFill="1" applyBorder="1" applyAlignment="1">
      <alignment horizontal="right"/>
    </xf>
    <xf numFmtId="3" fontId="18" fillId="0" borderId="11" xfId="0" applyNumberFormat="1" applyFont="1" applyFill="1" applyBorder="1" applyAlignment="1" applyProtection="1">
      <alignment horizontal="left" vertical="center"/>
      <protection locked="0"/>
    </xf>
    <xf numFmtId="0" fontId="17" fillId="0" borderId="11" xfId="0" applyFont="1" applyFill="1" applyBorder="1" applyAlignment="1">
      <alignment vertical="top"/>
    </xf>
    <xf numFmtId="3" fontId="18" fillId="0" borderId="11" xfId="0" applyNumberFormat="1" applyFont="1" applyFill="1" applyBorder="1" applyAlignment="1" applyProtection="1">
      <alignment vertical="center"/>
      <protection locked="0"/>
    </xf>
    <xf numFmtId="0" fontId="17" fillId="0" borderId="11" xfId="0" applyFont="1" applyFill="1" applyBorder="1" applyAlignment="1">
      <alignment wrapText="1"/>
    </xf>
    <xf numFmtId="0" fontId="18" fillId="0" borderId="11" xfId="0" applyFont="1" applyFill="1" applyBorder="1" applyAlignment="1" applyProtection="1">
      <alignment horizontal="left" vertical="center"/>
      <protection/>
    </xf>
    <xf numFmtId="0" fontId="18" fillId="0" borderId="11" xfId="0" applyFont="1" applyFill="1" applyBorder="1" applyAlignment="1" applyProtection="1">
      <alignment horizontal="left" vertical="center"/>
      <protection locked="0"/>
    </xf>
    <xf numFmtId="173" fontId="17" fillId="0" borderId="11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1" xfId="0" applyFont="1" applyFill="1" applyBorder="1" applyAlignment="1">
      <alignment/>
    </xf>
    <xf numFmtId="3" fontId="17" fillId="0" borderId="11" xfId="0" applyNumberFormat="1" applyFont="1" applyFill="1" applyBorder="1" applyAlignment="1" applyProtection="1">
      <alignment vertical="center" wrapText="1"/>
      <protection locked="0"/>
    </xf>
    <xf numFmtId="0" fontId="17" fillId="0" borderId="11" xfId="0" applyFont="1" applyFill="1" applyBorder="1" applyAlignment="1" applyProtection="1">
      <alignment horizontal="left" vertical="center"/>
      <protection/>
    </xf>
    <xf numFmtId="3" fontId="17" fillId="0" borderId="11" xfId="0" applyNumberFormat="1" applyFont="1" applyFill="1" applyBorder="1" applyAlignment="1" applyProtection="1">
      <alignment horizontal="left" vertical="center"/>
      <protection locked="0"/>
    </xf>
    <xf numFmtId="0" fontId="15" fillId="0" borderId="11" xfId="0" applyFont="1" applyBorder="1" applyAlignment="1">
      <alignment/>
    </xf>
    <xf numFmtId="3" fontId="15" fillId="0" borderId="11" xfId="0" applyNumberFormat="1" applyFont="1" applyBorder="1" applyAlignment="1">
      <alignment/>
    </xf>
    <xf numFmtId="176" fontId="8" fillId="0" borderId="11" xfId="0" applyNumberFormat="1" applyFont="1" applyBorder="1" applyAlignment="1">
      <alignment horizontal="left"/>
    </xf>
    <xf numFmtId="177" fontId="8" fillId="0" borderId="11" xfId="0" applyNumberFormat="1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9" fillId="0" borderId="11" xfId="0" applyFont="1" applyBorder="1" applyAlignment="1" applyProtection="1">
      <alignment horizontal="left" vertical="center"/>
      <protection/>
    </xf>
    <xf numFmtId="3" fontId="8" fillId="0" borderId="11" xfId="0" applyNumberFormat="1" applyFont="1" applyBorder="1" applyAlignment="1">
      <alignment horizontal="left"/>
    </xf>
    <xf numFmtId="3" fontId="0" fillId="0" borderId="11" xfId="0" applyNumberFormat="1" applyBorder="1" applyAlignment="1">
      <alignment horizontal="left"/>
    </xf>
    <xf numFmtId="176" fontId="8" fillId="0" borderId="11" xfId="0" applyNumberFormat="1" applyFont="1" applyBorder="1" applyAlignment="1">
      <alignment horizontal="left"/>
    </xf>
    <xf numFmtId="176" fontId="16" fillId="0" borderId="11" xfId="0" applyNumberFormat="1" applyFont="1" applyBorder="1" applyAlignment="1">
      <alignment horizontal="left"/>
    </xf>
    <xf numFmtId="3" fontId="16" fillId="0" borderId="11" xfId="0" applyNumberFormat="1" applyFont="1" applyBorder="1" applyAlignment="1">
      <alignment horizontal="left"/>
    </xf>
    <xf numFmtId="0" fontId="16" fillId="0" borderId="11" xfId="0" applyFont="1" applyBorder="1" applyAlignment="1">
      <alignment/>
    </xf>
    <xf numFmtId="184" fontId="0" fillId="0" borderId="11" xfId="40" applyNumberFormat="1" applyBorder="1" applyAlignment="1">
      <alignment horizontal="left"/>
    </xf>
    <xf numFmtId="0" fontId="8" fillId="0" borderId="11" xfId="0" applyFont="1" applyBorder="1" applyAlignment="1">
      <alignment/>
    </xf>
    <xf numFmtId="184" fontId="0" fillId="0" borderId="11" xfId="40" applyNumberFormat="1" applyBorder="1" applyAlignment="1">
      <alignment/>
    </xf>
    <xf numFmtId="0" fontId="18" fillId="34" borderId="11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>
      <alignment horizontal="center"/>
    </xf>
    <xf numFmtId="3" fontId="17" fillId="0" borderId="11" xfId="0" applyNumberFormat="1" applyFont="1" applyFill="1" applyBorder="1" applyAlignment="1">
      <alignment horizontal="right"/>
    </xf>
    <xf numFmtId="3" fontId="17" fillId="0" borderId="11" xfId="0" applyNumberFormat="1" applyFont="1" applyFill="1" applyBorder="1" applyAlignment="1">
      <alignment wrapText="1"/>
    </xf>
    <xf numFmtId="0" fontId="18" fillId="33" borderId="11" xfId="0" applyFont="1" applyFill="1" applyBorder="1" applyAlignment="1" applyProtection="1">
      <alignment horizontal="center" vertical="center"/>
      <protection locked="0"/>
    </xf>
    <xf numFmtId="3" fontId="17" fillId="39" borderId="11" xfId="0" applyNumberFormat="1" applyFont="1" applyFill="1" applyBorder="1" applyAlignment="1">
      <alignment horizontal="right"/>
    </xf>
    <xf numFmtId="173" fontId="17" fillId="0" borderId="13" xfId="0" applyNumberFormat="1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8" fillId="36" borderId="11" xfId="0" applyFont="1" applyFill="1" applyBorder="1" applyAlignment="1" applyProtection="1">
      <alignment horizontal="center" vertical="center"/>
      <protection locked="0"/>
    </xf>
    <xf numFmtId="3" fontId="17" fillId="40" borderId="11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14" fontId="0" fillId="0" borderId="11" xfId="0" applyNumberFormat="1" applyBorder="1" applyAlignment="1">
      <alignment horizontal="left"/>
    </xf>
    <xf numFmtId="0" fontId="18" fillId="35" borderId="11" xfId="0" applyFont="1" applyFill="1" applyBorder="1" applyAlignment="1" applyProtection="1">
      <alignment horizontal="center" vertical="center"/>
      <protection locked="0"/>
    </xf>
    <xf numFmtId="3" fontId="17" fillId="0" borderId="11" xfId="40" applyNumberFormat="1" applyFont="1" applyFill="1" applyBorder="1" applyAlignment="1" applyProtection="1">
      <alignment horizontal="right" wrapText="1"/>
      <protection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3" fontId="17" fillId="0" borderId="11" xfId="0" applyNumberFormat="1" applyFont="1" applyFill="1" applyBorder="1" applyAlignment="1">
      <alignment/>
    </xf>
    <xf numFmtId="3" fontId="18" fillId="0" borderId="11" xfId="0" applyNumberFormat="1" applyFont="1" applyFill="1" applyBorder="1" applyAlignment="1" applyProtection="1">
      <alignment horizontal="center" vertical="center"/>
      <protection locked="0"/>
    </xf>
    <xf numFmtId="3" fontId="17" fillId="0" borderId="11" xfId="40" applyNumberFormat="1" applyFont="1" applyFill="1" applyBorder="1" applyAlignment="1" applyProtection="1">
      <alignment/>
      <protection/>
    </xf>
    <xf numFmtId="3" fontId="17" fillId="0" borderId="11" xfId="40" applyNumberFormat="1" applyFont="1" applyFill="1" applyBorder="1" applyAlignment="1" applyProtection="1">
      <alignment wrapText="1"/>
      <protection/>
    </xf>
    <xf numFmtId="0" fontId="18" fillId="0" borderId="11" xfId="0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>
      <alignment vertical="center"/>
    </xf>
    <xf numFmtId="0" fontId="17" fillId="0" borderId="11" xfId="0" applyFont="1" applyFill="1" applyBorder="1" applyAlignment="1">
      <alignment horizontal="center" wrapText="1"/>
    </xf>
    <xf numFmtId="3" fontId="18" fillId="0" borderId="11" xfId="40" applyNumberFormat="1" applyFont="1" applyFill="1" applyBorder="1" applyAlignment="1" applyProtection="1">
      <alignment/>
      <protection/>
    </xf>
    <xf numFmtId="3" fontId="17" fillId="41" borderId="11" xfId="0" applyNumberFormat="1" applyFont="1" applyFill="1" applyBorder="1" applyAlignment="1">
      <alignment/>
    </xf>
    <xf numFmtId="3" fontId="17" fillId="41" borderId="11" xfId="0" applyNumberFormat="1" applyFont="1" applyFill="1" applyBorder="1" applyAlignment="1">
      <alignment horizontal="right"/>
    </xf>
    <xf numFmtId="3" fontId="17" fillId="42" borderId="11" xfId="0" applyNumberFormat="1" applyFont="1" applyFill="1" applyBorder="1" applyAlignment="1">
      <alignment horizontal="right"/>
    </xf>
    <xf numFmtId="3" fontId="18" fillId="0" borderId="11" xfId="0" applyNumberFormat="1" applyFont="1" applyFill="1" applyBorder="1" applyAlignment="1">
      <alignment/>
    </xf>
    <xf numFmtId="0" fontId="18" fillId="43" borderId="11" xfId="0" applyFont="1" applyFill="1" applyBorder="1" applyAlignment="1" applyProtection="1">
      <alignment horizontal="center" vertical="center"/>
      <protection locked="0"/>
    </xf>
    <xf numFmtId="3" fontId="17" fillId="44" borderId="11" xfId="0" applyNumberFormat="1" applyFont="1" applyFill="1" applyBorder="1" applyAlignment="1">
      <alignment wrapText="1"/>
    </xf>
    <xf numFmtId="3" fontId="17" fillId="44" borderId="11" xfId="0" applyNumberFormat="1" applyFont="1" applyFill="1" applyBorder="1" applyAlignment="1">
      <alignment horizontal="right"/>
    </xf>
    <xf numFmtId="3" fontId="17" fillId="44" borderId="11" xfId="40" applyNumberFormat="1" applyFont="1" applyFill="1" applyBorder="1" applyAlignment="1" applyProtection="1">
      <alignment horizontal="right" wrapText="1"/>
      <protection/>
    </xf>
    <xf numFmtId="0" fontId="18" fillId="45" borderId="11" xfId="0" applyFont="1" applyFill="1" applyBorder="1" applyAlignment="1" applyProtection="1">
      <alignment horizontal="center" vertical="center"/>
      <protection locked="0"/>
    </xf>
    <xf numFmtId="0" fontId="17" fillId="33" borderId="11" xfId="0" applyFont="1" applyFill="1" applyBorder="1" applyAlignment="1">
      <alignment/>
    </xf>
    <xf numFmtId="3" fontId="17" fillId="44" borderId="11" xfId="0" applyNumberFormat="1" applyFont="1" applyFill="1" applyBorder="1" applyAlignment="1">
      <alignment/>
    </xf>
    <xf numFmtId="0" fontId="17" fillId="0" borderId="11" xfId="0" applyNumberFormat="1" applyFont="1" applyFill="1" applyBorder="1" applyAlignment="1">
      <alignment wrapText="1"/>
    </xf>
    <xf numFmtId="3" fontId="17" fillId="0" borderId="11" xfId="40" applyNumberFormat="1" applyFont="1" applyFill="1" applyBorder="1" applyAlignment="1" applyProtection="1">
      <alignment horizontal="right"/>
      <protection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0" fontId="9" fillId="46" borderId="11" xfId="0" applyFont="1" applyFill="1" applyBorder="1" applyAlignment="1" applyProtection="1">
      <alignment horizontal="center" vertical="center"/>
      <protection locked="0"/>
    </xf>
    <xf numFmtId="0" fontId="18" fillId="46" borderId="11" xfId="0" applyFont="1" applyFill="1" applyBorder="1" applyAlignment="1" applyProtection="1">
      <alignment horizontal="center" vertical="center"/>
      <protection locked="0"/>
    </xf>
    <xf numFmtId="0" fontId="14" fillId="36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left"/>
    </xf>
    <xf numFmtId="0" fontId="18" fillId="47" borderId="11" xfId="0" applyFont="1" applyFill="1" applyBorder="1" applyAlignment="1" applyProtection="1">
      <alignment horizontal="center" vertical="center"/>
      <protection locked="0"/>
    </xf>
    <xf numFmtId="0" fontId="14" fillId="48" borderId="11" xfId="0" applyFont="1" applyFill="1" applyBorder="1" applyAlignment="1">
      <alignment horizontal="center"/>
    </xf>
    <xf numFmtId="3" fontId="17" fillId="49" borderId="11" xfId="0" applyNumberFormat="1" applyFont="1" applyFill="1" applyBorder="1" applyAlignment="1">
      <alignment horizontal="right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3" fontId="8" fillId="0" borderId="13" xfId="0" applyNumberFormat="1" applyFont="1" applyFill="1" applyBorder="1" applyAlignment="1" applyProtection="1">
      <alignment vertical="center"/>
      <protection locked="0"/>
    </xf>
    <xf numFmtId="0" fontId="8" fillId="0" borderId="13" xfId="0" applyFont="1" applyBorder="1" applyAlignment="1">
      <alignment/>
    </xf>
    <xf numFmtId="184" fontId="0" fillId="0" borderId="11" xfId="40" applyNumberFormat="1" applyFill="1" applyBorder="1" applyAlignment="1" applyProtection="1">
      <alignment horizontal="right" wrapText="1"/>
      <protection/>
    </xf>
    <xf numFmtId="184" fontId="0" fillId="0" borderId="11" xfId="40" applyNumberFormat="1" applyFill="1" applyBorder="1" applyAlignment="1">
      <alignment horizontal="right" wrapText="1"/>
    </xf>
    <xf numFmtId="9" fontId="0" fillId="0" borderId="11" xfId="61" applyFill="1" applyBorder="1" applyAlignment="1" applyProtection="1">
      <alignment horizontal="right" vertical="center" wrapText="1"/>
      <protection/>
    </xf>
    <xf numFmtId="184" fontId="0" fillId="38" borderId="11" xfId="40" applyNumberFormat="1" applyFill="1" applyBorder="1" applyAlignment="1" applyProtection="1">
      <alignment horizontal="right" wrapText="1"/>
      <protection/>
    </xf>
    <xf numFmtId="9" fontId="0" fillId="38" borderId="11" xfId="61" applyFill="1" applyBorder="1" applyAlignment="1" applyProtection="1">
      <alignment horizontal="right" vertical="center" wrapText="1"/>
      <protection/>
    </xf>
    <xf numFmtId="3" fontId="12" fillId="37" borderId="11" xfId="0" applyNumberFormat="1" applyFont="1" applyFill="1" applyBorder="1" applyAlignment="1" applyProtection="1">
      <alignment vertical="center" wrapText="1"/>
      <protection/>
    </xf>
    <xf numFmtId="0" fontId="0" fillId="50" borderId="10" xfId="0" applyFill="1" applyBorder="1" applyAlignment="1">
      <alignment/>
    </xf>
    <xf numFmtId="9" fontId="56" fillId="37" borderId="11" xfId="61" applyFont="1" applyFill="1" applyBorder="1" applyAlignment="1" applyProtection="1">
      <alignment vertical="center" wrapText="1"/>
      <protection/>
    </xf>
    <xf numFmtId="184" fontId="14" fillId="0" borderId="11" xfId="40" applyNumberFormat="1" applyFont="1" applyFill="1" applyBorder="1" applyAlignment="1">
      <alignment horizontal="right" wrapText="1"/>
    </xf>
    <xf numFmtId="3" fontId="18" fillId="0" borderId="13" xfId="0" applyNumberFormat="1" applyFont="1" applyFill="1" applyBorder="1" applyAlignment="1" applyProtection="1">
      <alignment horizontal="left" vertical="center"/>
      <protection locked="0"/>
    </xf>
    <xf numFmtId="3" fontId="0" fillId="0" borderId="11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wrapText="1"/>
    </xf>
    <xf numFmtId="0" fontId="36" fillId="34" borderId="11" xfId="0" applyFont="1" applyFill="1" applyBorder="1" applyAlignment="1" applyProtection="1">
      <alignment horizontal="center" vertical="center"/>
      <protection locked="0"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wrapText="1"/>
    </xf>
    <xf numFmtId="3" fontId="36" fillId="0" borderId="11" xfId="0" applyNumberFormat="1" applyFont="1" applyFill="1" applyBorder="1" applyAlignment="1" applyProtection="1">
      <alignment horizontal="left" vertical="center"/>
      <protection locked="0"/>
    </xf>
    <xf numFmtId="173" fontId="0" fillId="0" borderId="11" xfId="0" applyNumberFormat="1" applyFont="1" applyFill="1" applyBorder="1" applyAlignment="1">
      <alignment/>
    </xf>
    <xf numFmtId="0" fontId="36" fillId="51" borderId="1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14" fillId="0" borderId="11" xfId="0" applyNumberFormat="1" applyFont="1" applyFill="1" applyBorder="1" applyAlignment="1" applyProtection="1">
      <alignment vertical="center"/>
      <protection locked="0"/>
    </xf>
    <xf numFmtId="173" fontId="8" fillId="0" borderId="11" xfId="0" applyNumberFormat="1" applyFont="1" applyFill="1" applyBorder="1" applyAlignment="1">
      <alignment/>
    </xf>
    <xf numFmtId="173" fontId="17" fillId="0" borderId="11" xfId="0" applyNumberFormat="1" applyFont="1" applyBorder="1" applyAlignment="1">
      <alignment/>
    </xf>
    <xf numFmtId="0" fontId="37" fillId="51" borderId="11" xfId="0" applyFont="1" applyFill="1" applyBorder="1" applyAlignment="1" applyProtection="1">
      <alignment horizontal="center" vertical="center"/>
      <protection locked="0"/>
    </xf>
    <xf numFmtId="0" fontId="14" fillId="52" borderId="11" xfId="0" applyFont="1" applyFill="1" applyBorder="1" applyAlignment="1">
      <alignment horizontal="center"/>
    </xf>
    <xf numFmtId="3" fontId="14" fillId="0" borderId="11" xfId="0" applyNumberFormat="1" applyFont="1" applyFill="1" applyBorder="1" applyAlignment="1">
      <alignment horizontal="right"/>
    </xf>
    <xf numFmtId="3" fontId="14" fillId="0" borderId="11" xfId="0" applyNumberFormat="1" applyFont="1" applyFill="1" applyBorder="1" applyAlignment="1">
      <alignment wrapText="1"/>
    </xf>
    <xf numFmtId="0" fontId="37" fillId="34" borderId="11" xfId="0" applyFont="1" applyFill="1" applyBorder="1" applyAlignment="1" applyProtection="1">
      <alignment horizontal="center" vertical="center"/>
      <protection locked="0"/>
    </xf>
    <xf numFmtId="173" fontId="8" fillId="0" borderId="13" xfId="0" applyNumberFormat="1" applyFont="1" applyFill="1" applyBorder="1" applyAlignment="1">
      <alignment/>
    </xf>
    <xf numFmtId="173" fontId="8" fillId="0" borderId="11" xfId="0" applyNumberFormat="1" applyFont="1" applyBorder="1" applyAlignment="1">
      <alignment/>
    </xf>
    <xf numFmtId="0" fontId="9" fillId="36" borderId="11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>
      <alignment horizontal="center"/>
    </xf>
    <xf numFmtId="184" fontId="8" fillId="0" borderId="11" xfId="40" applyNumberFormat="1" applyFont="1" applyFill="1" applyBorder="1" applyAlignment="1">
      <alignment horizontal="right" wrapText="1"/>
    </xf>
    <xf numFmtId="9" fontId="8" fillId="0" borderId="11" xfId="61" applyFont="1" applyFill="1" applyBorder="1" applyAlignment="1" applyProtection="1">
      <alignment horizontal="right" vertical="center" wrapText="1"/>
      <protection/>
    </xf>
    <xf numFmtId="0" fontId="9" fillId="51" borderId="11" xfId="0" applyFont="1" applyFill="1" applyBorder="1" applyAlignment="1" applyProtection="1">
      <alignment horizontal="center" vertical="center"/>
      <protection locked="0"/>
    </xf>
    <xf numFmtId="184" fontId="8" fillId="0" borderId="13" xfId="40" applyNumberFormat="1" applyFont="1" applyFill="1" applyBorder="1" applyAlignment="1">
      <alignment horizontal="right" wrapText="1"/>
    </xf>
    <xf numFmtId="0" fontId="9" fillId="34" borderId="11" xfId="0" applyFont="1" applyFill="1" applyBorder="1" applyAlignment="1" applyProtection="1">
      <alignment horizontal="center" vertical="center"/>
      <protection locked="0"/>
    </xf>
    <xf numFmtId="0" fontId="9" fillId="47" borderId="11" xfId="0" applyFont="1" applyFill="1" applyBorder="1" applyAlignment="1" applyProtection="1">
      <alignment horizontal="center" vertical="center"/>
      <protection locked="0"/>
    </xf>
    <xf numFmtId="184" fontId="8" fillId="0" borderId="11" xfId="40" applyNumberFormat="1" applyFont="1" applyFill="1" applyBorder="1" applyAlignment="1" applyProtection="1">
      <alignment horizontal="right" wrapText="1"/>
      <protection/>
    </xf>
    <xf numFmtId="3" fontId="8" fillId="0" borderId="11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wrapText="1"/>
    </xf>
    <xf numFmtId="0" fontId="8" fillId="36" borderId="11" xfId="0" applyFont="1" applyFill="1" applyBorder="1" applyAlignment="1">
      <alignment horizontal="center"/>
    </xf>
    <xf numFmtId="3" fontId="8" fillId="53" borderId="11" xfId="0" applyNumberFormat="1" applyFont="1" applyFill="1" applyBorder="1" applyAlignment="1">
      <alignment horizontal="right"/>
    </xf>
    <xf numFmtId="3" fontId="9" fillId="0" borderId="11" xfId="0" applyNumberFormat="1" applyFont="1" applyBorder="1" applyAlignment="1" applyProtection="1">
      <alignment horizontal="left" vertical="center"/>
      <protection locked="0"/>
    </xf>
    <xf numFmtId="173" fontId="8" fillId="0" borderId="11" xfId="0" applyNumberFormat="1" applyFont="1" applyBorder="1" applyAlignment="1">
      <alignment horizontal="right"/>
    </xf>
    <xf numFmtId="0" fontId="8" fillId="47" borderId="11" xfId="0" applyFont="1" applyFill="1" applyBorder="1" applyAlignment="1">
      <alignment horizontal="center"/>
    </xf>
    <xf numFmtId="0" fontId="8" fillId="0" borderId="11" xfId="0" applyFont="1" applyBorder="1" applyAlignment="1">
      <alignment wrapText="1"/>
    </xf>
    <xf numFmtId="173" fontId="8" fillId="0" borderId="11" xfId="0" applyNumberFormat="1" applyFont="1" applyBorder="1" applyAlignment="1">
      <alignment vertical="center"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3" fontId="9" fillId="0" borderId="11" xfId="0" applyNumberFormat="1" applyFont="1" applyFill="1" applyBorder="1" applyAlignment="1" applyProtection="1">
      <alignment horizontal="left" vertical="center"/>
      <protection locked="0"/>
    </xf>
    <xf numFmtId="0" fontId="9" fillId="46" borderId="11" xfId="0" applyFont="1" applyFill="1" applyBorder="1" applyAlignment="1" applyProtection="1">
      <alignment horizontal="center" vertical="center"/>
      <protection locked="0"/>
    </xf>
    <xf numFmtId="173" fontId="8" fillId="0" borderId="13" xfId="0" applyNumberFormat="1" applyFont="1" applyBorder="1" applyAlignment="1">
      <alignment/>
    </xf>
    <xf numFmtId="0" fontId="9" fillId="34" borderId="13" xfId="0" applyFont="1" applyFill="1" applyBorder="1" applyAlignment="1" applyProtection="1">
      <alignment horizontal="center" vertical="center"/>
      <protection locked="0"/>
    </xf>
    <xf numFmtId="0" fontId="9" fillId="46" borderId="13" xfId="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35" borderId="11" xfId="0" applyFont="1" applyFill="1" applyBorder="1" applyAlignment="1" applyProtection="1">
      <alignment horizontal="center" vertical="center"/>
      <protection locked="0"/>
    </xf>
    <xf numFmtId="0" fontId="9" fillId="43" borderId="11" xfId="0" applyFont="1" applyFill="1" applyBorder="1" applyAlignment="1" applyProtection="1">
      <alignment horizontal="center" vertical="center"/>
      <protection locked="0"/>
    </xf>
    <xf numFmtId="3" fontId="9" fillId="0" borderId="13" xfId="0" applyNumberFormat="1" applyFont="1" applyFill="1" applyBorder="1" applyAlignment="1" applyProtection="1">
      <alignment horizontal="left" vertical="center"/>
      <protection locked="0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45" borderId="11" xfId="0" applyFont="1" applyFill="1" applyBorder="1" applyAlignment="1" applyProtection="1">
      <alignment horizontal="center" vertical="center"/>
      <protection locked="0"/>
    </xf>
    <xf numFmtId="0" fontId="8" fillId="35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3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vertical="top"/>
    </xf>
    <xf numFmtId="3" fontId="8" fillId="0" borderId="11" xfId="0" applyNumberFormat="1" applyFont="1" applyFill="1" applyBorder="1" applyAlignment="1" applyProtection="1">
      <alignment vertical="center" wrapText="1"/>
      <protection locked="0"/>
    </xf>
    <xf numFmtId="3" fontId="8" fillId="0" borderId="11" xfId="0" applyNumberFormat="1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left" vertical="center"/>
      <protection locked="0"/>
    </xf>
    <xf numFmtId="3" fontId="9" fillId="0" borderId="11" xfId="0" applyNumberFormat="1" applyFont="1" applyBorder="1" applyAlignment="1" applyProtection="1">
      <alignment vertical="center"/>
      <protection locked="0"/>
    </xf>
    <xf numFmtId="3" fontId="8" fillId="0" borderId="13" xfId="0" applyNumberFormat="1" applyFont="1" applyBorder="1" applyAlignment="1" applyProtection="1">
      <alignment vertical="center"/>
      <protection locked="0"/>
    </xf>
    <xf numFmtId="9" fontId="8" fillId="0" borderId="11" xfId="61" applyFont="1" applyFill="1" applyBorder="1" applyAlignment="1" applyProtection="1">
      <alignment vertical="center" wrapText="1"/>
      <protection/>
    </xf>
    <xf numFmtId="184" fontId="8" fillId="0" borderId="11" xfId="40" applyNumberFormat="1" applyFont="1" applyFill="1" applyBorder="1" applyAlignment="1">
      <alignment wrapText="1"/>
    </xf>
    <xf numFmtId="0" fontId="8" fillId="48" borderId="11" xfId="0" applyFont="1" applyFill="1" applyBorder="1" applyAlignment="1">
      <alignment horizontal="center"/>
    </xf>
    <xf numFmtId="0" fontId="8" fillId="0" borderId="0" xfId="0" applyFont="1" applyAlignment="1">
      <alignment/>
    </xf>
    <xf numFmtId="184" fontId="8" fillId="0" borderId="0" xfId="40" applyNumberFormat="1" applyFont="1" applyFill="1" applyAlignment="1">
      <alignment wrapText="1"/>
    </xf>
    <xf numFmtId="184" fontId="8" fillId="0" borderId="11" xfId="40" applyNumberFormat="1" applyFont="1" applyFill="1" applyBorder="1" applyAlignment="1" applyProtection="1">
      <alignment wrapText="1"/>
      <protection/>
    </xf>
    <xf numFmtId="0" fontId="8" fillId="0" borderId="0" xfId="0" applyFont="1" applyFill="1" applyAlignment="1">
      <alignment/>
    </xf>
    <xf numFmtId="0" fontId="8" fillId="33" borderId="11" xfId="0" applyFont="1" applyFill="1" applyBorder="1" applyAlignment="1">
      <alignment/>
    </xf>
    <xf numFmtId="184" fontId="8" fillId="0" borderId="11" xfId="40" applyNumberFormat="1" applyFont="1" applyFill="1" applyBorder="1" applyAlignment="1">
      <alignment vertical="center" wrapText="1"/>
    </xf>
    <xf numFmtId="184" fontId="17" fillId="0" borderId="11" xfId="40" applyNumberFormat="1" applyFont="1" applyFill="1" applyBorder="1" applyAlignment="1">
      <alignment horizontal="right" wrapText="1"/>
    </xf>
    <xf numFmtId="0" fontId="18" fillId="51" borderId="11" xfId="0" applyFont="1" applyFill="1" applyBorder="1" applyAlignment="1" applyProtection="1">
      <alignment horizontal="center" vertical="center"/>
      <protection locked="0"/>
    </xf>
    <xf numFmtId="3" fontId="18" fillId="0" borderId="13" xfId="0" applyNumberFormat="1" applyFont="1" applyFill="1" applyBorder="1" applyAlignment="1" applyProtection="1">
      <alignment horizontal="center" vertical="center"/>
      <protection locked="0"/>
    </xf>
    <xf numFmtId="3" fontId="8" fillId="0" borderId="11" xfId="40" applyNumberFormat="1" applyFont="1" applyFill="1" applyBorder="1" applyAlignment="1" applyProtection="1">
      <alignment horizontal="right" wrapText="1"/>
      <protection/>
    </xf>
    <xf numFmtId="0" fontId="0" fillId="54" borderId="0" xfId="0" applyFill="1" applyAlignment="1">
      <alignment/>
    </xf>
    <xf numFmtId="173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vertical="top"/>
    </xf>
    <xf numFmtId="0" fontId="8" fillId="0" borderId="0" xfId="0" applyFont="1" applyBorder="1" applyAlignment="1">
      <alignment/>
    </xf>
    <xf numFmtId="0" fontId="0" fillId="0" borderId="11" xfId="0" applyFill="1" applyBorder="1" applyAlignment="1">
      <alignment/>
    </xf>
    <xf numFmtId="3" fontId="17" fillId="53" borderId="11" xfId="0" applyNumberFormat="1" applyFont="1" applyFill="1" applyBorder="1" applyAlignment="1">
      <alignment horizontal="right"/>
    </xf>
    <xf numFmtId="3" fontId="17" fillId="53" borderId="11" xfId="0" applyNumberFormat="1" applyFont="1" applyFill="1" applyBorder="1" applyAlignment="1">
      <alignment wrapText="1"/>
    </xf>
    <xf numFmtId="0" fontId="18" fillId="33" borderId="13" xfId="0" applyFont="1" applyFill="1" applyBorder="1" applyAlignment="1" applyProtection="1">
      <alignment horizontal="center" vertical="center"/>
      <protection locked="0"/>
    </xf>
    <xf numFmtId="0" fontId="2" fillId="37" borderId="11" xfId="0" applyFont="1" applyFill="1" applyBorder="1" applyAlignment="1" applyProtection="1">
      <alignment horizontal="left" vertical="center"/>
      <protection locked="0"/>
    </xf>
    <xf numFmtId="171" fontId="2" fillId="37" borderId="11" xfId="40" applyNumberFormat="1" applyFont="1" applyFill="1" applyBorder="1" applyAlignment="1" applyProtection="1">
      <alignment horizontal="center" vertical="center"/>
      <protection locked="0"/>
    </xf>
    <xf numFmtId="171" fontId="4" fillId="0" borderId="11" xfId="40" applyNumberFormat="1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center" vertical="center"/>
      <protection/>
    </xf>
    <xf numFmtId="171" fontId="4" fillId="0" borderId="10" xfId="40" applyNumberFormat="1" applyFont="1" applyFill="1" applyBorder="1" applyAlignment="1" applyProtection="1">
      <alignment horizontal="left" vertical="center"/>
      <protection/>
    </xf>
    <xf numFmtId="171" fontId="4" fillId="0" borderId="12" xfId="4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17" fillId="54" borderId="11" xfId="0" applyFont="1" applyFill="1" applyBorder="1" applyAlignment="1">
      <alignment/>
    </xf>
    <xf numFmtId="3" fontId="8" fillId="0" borderId="11" xfId="0" applyNumberFormat="1" applyFont="1" applyBorder="1" applyAlignment="1" applyProtection="1">
      <alignment vertical="center"/>
      <protection locked="0"/>
    </xf>
    <xf numFmtId="3" fontId="9" fillId="0" borderId="11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18" fillId="0" borderId="13" xfId="0" applyFont="1" applyFill="1" applyBorder="1" applyAlignment="1" applyProtection="1">
      <alignment horizontal="left" vertical="center"/>
      <protection/>
    </xf>
    <xf numFmtId="3" fontId="18" fillId="0" borderId="13" xfId="0" applyNumberFormat="1" applyFont="1" applyFill="1" applyBorder="1" applyAlignment="1" applyProtection="1">
      <alignment vertical="center"/>
      <protection locked="0"/>
    </xf>
    <xf numFmtId="173" fontId="8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36" fillId="51" borderId="13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7FFF00"/>
      <rgbColor rgb="00FFD320"/>
      <rgbColor rgb="00FF9900"/>
      <rgbColor rgb="00FF420E"/>
      <rgbColor rgb="00666699"/>
      <rgbColor rgb="00B3B3B3"/>
      <rgbColor rgb="00003366"/>
      <rgbColor rgb="00579D1C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65"/>
          <c:w val="0.964"/>
          <c:h val="0.931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Totals'!$C$3</c:f>
              <c:strCache>
                <c:ptCount val="1"/>
                <c:pt idx="0">
                  <c:v>Weekly Income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8100">
                <a:solidFill>
                  <a:srgbClr val="00CCFF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'Weekly Totals'!$B$4:$B$214</c:f>
              <c:strCache/>
            </c:strRef>
          </c:cat>
          <c:val>
            <c:numRef>
              <c:f>'Weekly Totals'!$C$7:$C$217</c:f>
              <c:numCache/>
            </c:numRef>
          </c:val>
          <c:smooth val="0"/>
        </c:ser>
        <c:marker val="1"/>
        <c:axId val="41379956"/>
        <c:axId val="36875285"/>
      </c:lineChart>
      <c:catAx>
        <c:axId val="41379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6875285"/>
        <c:crossesAt val="0"/>
        <c:auto val="0"/>
        <c:lblOffset val="100"/>
        <c:tickLblSkip val="4"/>
        <c:noMultiLvlLbl val="0"/>
      </c:catAx>
      <c:valAx>
        <c:axId val="36875285"/>
        <c:scaling>
          <c:orientation val="minMax"/>
          <c:min val="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\ [$Ft-40E];[Red]\-#,##0\ [$Ft-40E]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379956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207"/>
          <c:y val="0.183"/>
          <c:w val="0.136"/>
          <c:h val="0.0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1525"/>
          <c:w val="0.9547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'Weekly Totals Graph'!$G$2:$G$2</c:f>
              <c:strCache>
                <c:ptCount val="1"/>
                <c:pt idx="0">
                  <c:v>Kumulált 2017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Graph'!$G$3:$G$54</c:f>
              <c:numCache/>
            </c:numRef>
          </c:val>
        </c:ser>
        <c:ser>
          <c:idx val="1"/>
          <c:order val="1"/>
          <c:tx>
            <c:strRef>
              <c:f>'Weekly Totals Graph'!$J$2:$J$2</c:f>
              <c:strCache>
                <c:ptCount val="1"/>
                <c:pt idx="0">
                  <c:v>Kumulált 2018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Graph'!$J$3:$J$54</c:f>
              <c:numCache/>
            </c:numRef>
          </c:val>
        </c:ser>
        <c:ser>
          <c:idx val="2"/>
          <c:order val="2"/>
          <c:tx>
            <c:strRef>
              <c:f>'Weekly Totals Graph'!$M$2:$M$2</c:f>
              <c:strCache>
                <c:ptCount val="1"/>
                <c:pt idx="0">
                  <c:v>Kumulált 2019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Graph'!$M$3:$M$54</c:f>
              <c:numCache/>
            </c:numRef>
          </c:val>
        </c:ser>
        <c:ser>
          <c:idx val="3"/>
          <c:order val="3"/>
          <c:tx>
            <c:strRef>
              <c:f>'Weekly Totals Graph'!$P$2</c:f>
              <c:strCache>
                <c:ptCount val="1"/>
                <c:pt idx="0">
                  <c:v>Kumulált 2020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Graph'!$P$3:$P$54</c:f>
              <c:numCache/>
            </c:numRef>
          </c:val>
        </c:ser>
        <c:gapWidth val="100"/>
        <c:axId val="63442110"/>
        <c:axId val="34108079"/>
      </c:barChart>
      <c:catAx>
        <c:axId val="63442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8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108079"/>
        <c:crossesAt val="0"/>
        <c:auto val="1"/>
        <c:lblOffset val="100"/>
        <c:tickLblSkip val="1"/>
        <c:noMultiLvlLbl val="0"/>
      </c:catAx>
      <c:valAx>
        <c:axId val="34108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Kumulált bevétel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44211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21175"/>
          <c:y val="0.20575"/>
          <c:w val="0.06475"/>
          <c:h val="0.1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72"/>
          <c:w val="0.92775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 Graph'!$C$2:$C$2</c:f>
              <c:strCache>
                <c:ptCount val="1"/>
                <c:pt idx="0">
                  <c:v>Heti bevétel 2016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'Weekly Totals Graph'!$C$3:$C$54</c:f>
              <c:numCache/>
            </c:numRef>
          </c:val>
          <c:smooth val="0"/>
        </c:ser>
        <c:ser>
          <c:idx val="1"/>
          <c:order val="1"/>
          <c:tx>
            <c:strRef>
              <c:f>'Weekly Totals Graph'!$F$2:$F$2</c:f>
              <c:strCache>
                <c:ptCount val="1"/>
                <c:pt idx="0">
                  <c:v>Heti bevétel 2017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'Weekly Totals Graph'!$F$3:$F$54</c:f>
              <c:numCache/>
            </c:numRef>
          </c:val>
          <c:smooth val="0"/>
        </c:ser>
        <c:ser>
          <c:idx val="2"/>
          <c:order val="2"/>
          <c:tx>
            <c:strRef>
              <c:f>'Weekly Totals Graph'!$I$2:$I$2</c:f>
              <c:strCache>
                <c:ptCount val="1"/>
                <c:pt idx="0">
                  <c:v>Heti bevétel 2018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'Weekly Totals Graph'!$I$3:$I$54</c:f>
              <c:numCache/>
            </c:numRef>
          </c:val>
          <c:smooth val="0"/>
        </c:ser>
        <c:ser>
          <c:idx val="3"/>
          <c:order val="3"/>
          <c:tx>
            <c:strRef>
              <c:f>'Weekly Totals Graph'!$L$2:$L$2</c:f>
              <c:strCache>
                <c:ptCount val="1"/>
                <c:pt idx="0">
                  <c:v>Heti bevétel 2019</c:v>
                </c:pt>
              </c:strCache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'Weekly Totals Graph'!$L$3:$L$54</c:f>
              <c:numCache/>
            </c:numRef>
          </c:val>
          <c:smooth val="0"/>
        </c:ser>
        <c:ser>
          <c:idx val="4"/>
          <c:order val="4"/>
          <c:tx>
            <c:strRef>
              <c:f>'Weekly Totals Graph'!$O$2</c:f>
              <c:strCache>
                <c:ptCount val="1"/>
                <c:pt idx="0">
                  <c:v>Heti bevétel 2020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'Weekly Totals Graph'!$O$3:$O$54</c:f>
              <c:numCache/>
            </c:numRef>
          </c:val>
          <c:smooth val="0"/>
        </c:ser>
        <c:marker val="1"/>
        <c:axId val="38537256"/>
        <c:axId val="11290985"/>
      </c:lineChart>
      <c:catAx>
        <c:axId val="38537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290985"/>
        <c:crossesAt val="0"/>
        <c:auto val="1"/>
        <c:lblOffset val="100"/>
        <c:tickLblSkip val="1"/>
        <c:noMultiLvlLbl val="0"/>
      </c:catAx>
      <c:valAx>
        <c:axId val="11290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Heti bevétel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537256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69"/>
          <c:y val="0.12075"/>
          <c:w val="0.09075"/>
          <c:h val="0.20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214</xdr:row>
      <xdr:rowOff>9525</xdr:rowOff>
    </xdr:from>
    <xdr:to>
      <xdr:col>17</xdr:col>
      <xdr:colOff>95250</xdr:colOff>
      <xdr:row>250</xdr:row>
      <xdr:rowOff>76200</xdr:rowOff>
    </xdr:to>
    <xdr:graphicFrame>
      <xdr:nvGraphicFramePr>
        <xdr:cNvPr id="1" name="Diagram 1"/>
        <xdr:cNvGraphicFramePr/>
      </xdr:nvGraphicFramePr>
      <xdr:xfrm>
        <a:off x="209550" y="38766750"/>
        <a:ext cx="14239875" cy="692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54</xdr:row>
      <xdr:rowOff>66675</xdr:rowOff>
    </xdr:from>
    <xdr:to>
      <xdr:col>15</xdr:col>
      <xdr:colOff>209550</xdr:colOff>
      <xdr:row>81</xdr:row>
      <xdr:rowOff>66675</xdr:rowOff>
    </xdr:to>
    <xdr:graphicFrame>
      <xdr:nvGraphicFramePr>
        <xdr:cNvPr id="1" name="Diagram 1"/>
        <xdr:cNvGraphicFramePr/>
      </xdr:nvGraphicFramePr>
      <xdr:xfrm>
        <a:off x="19050" y="10353675"/>
        <a:ext cx="130302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38100</xdr:colOff>
      <xdr:row>82</xdr:row>
      <xdr:rowOff>104775</xdr:rowOff>
    </xdr:from>
    <xdr:to>
      <xdr:col>15</xdr:col>
      <xdr:colOff>180975</xdr:colOff>
      <xdr:row>109</xdr:row>
      <xdr:rowOff>57150</xdr:rowOff>
    </xdr:to>
    <xdr:graphicFrame>
      <xdr:nvGraphicFramePr>
        <xdr:cNvPr id="2" name="Diagram 2"/>
        <xdr:cNvGraphicFramePr/>
      </xdr:nvGraphicFramePr>
      <xdr:xfrm>
        <a:off x="38100" y="15725775"/>
        <a:ext cx="12982575" cy="509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9"/>
  <sheetViews>
    <sheetView tabSelected="1" zoomScalePageLayoutView="0" workbookViewId="0" topLeftCell="A1">
      <selection activeCell="E28" sqref="E28"/>
    </sheetView>
  </sheetViews>
  <sheetFormatPr defaultColWidth="8.421875" defaultRowHeight="15" outlineLevelRow="1"/>
  <cols>
    <col min="1" max="1" width="3.421875" style="0" customWidth="1"/>
    <col min="2" max="2" width="34.421875" style="0" customWidth="1"/>
    <col min="3" max="3" width="33.28125" style="0" customWidth="1"/>
    <col min="4" max="4" width="15.421875" style="0" customWidth="1"/>
    <col min="5" max="5" width="13.421875" style="0" customWidth="1"/>
    <col min="6" max="7" width="4.421875" style="0" customWidth="1"/>
    <col min="8" max="8" width="14.421875" style="0" customWidth="1"/>
    <col min="9" max="9" width="11.7109375" style="0" customWidth="1"/>
    <col min="10" max="11" width="13.421875" style="0" customWidth="1"/>
    <col min="12" max="12" width="17.421875" style="0" customWidth="1"/>
    <col min="13" max="13" width="14.28125" style="0" customWidth="1"/>
    <col min="14" max="14" width="17.421875" style="0" customWidth="1"/>
    <col min="15" max="15" width="10.7109375" style="0" customWidth="1"/>
  </cols>
  <sheetData>
    <row r="1" spans="1:13" ht="105.75" customHeight="1">
      <c r="A1" s="25"/>
      <c r="B1" s="226" t="s">
        <v>0</v>
      </c>
      <c r="C1" s="226"/>
      <c r="D1" s="226"/>
      <c r="E1" s="226"/>
      <c r="F1" s="226"/>
      <c r="G1" s="226"/>
      <c r="H1" s="226"/>
      <c r="I1" s="226"/>
      <c r="J1" s="227" t="s">
        <v>1536</v>
      </c>
      <c r="K1" s="227"/>
      <c r="L1" s="227"/>
      <c r="M1" s="227"/>
    </row>
    <row r="2" spans="1:13" ht="18.75" customHeight="1">
      <c r="A2" s="26"/>
      <c r="B2" s="228" t="s">
        <v>1</v>
      </c>
      <c r="C2" s="228" t="s">
        <v>2</v>
      </c>
      <c r="D2" s="229" t="s">
        <v>3</v>
      </c>
      <c r="E2" s="229" t="s">
        <v>4</v>
      </c>
      <c r="F2" s="230" t="s">
        <v>5</v>
      </c>
      <c r="G2" s="230" t="s">
        <v>6</v>
      </c>
      <c r="H2" s="231" t="s">
        <v>7</v>
      </c>
      <c r="I2" s="231"/>
      <c r="J2" s="231" t="s">
        <v>8</v>
      </c>
      <c r="K2" s="231"/>
      <c r="L2" s="231" t="s">
        <v>9</v>
      </c>
      <c r="M2" s="231"/>
    </row>
    <row r="3" spans="1:13" ht="17.25">
      <c r="A3" s="28"/>
      <c r="B3" s="228"/>
      <c r="C3" s="228"/>
      <c r="D3" s="229"/>
      <c r="E3" s="229"/>
      <c r="F3" s="230"/>
      <c r="G3" s="230"/>
      <c r="H3" s="27" t="s">
        <v>10</v>
      </c>
      <c r="I3" s="27" t="s">
        <v>11</v>
      </c>
      <c r="J3" s="29" t="s">
        <v>10</v>
      </c>
      <c r="K3" s="30" t="s">
        <v>12</v>
      </c>
      <c r="L3" s="27" t="s">
        <v>10</v>
      </c>
      <c r="M3" s="27" t="s">
        <v>11</v>
      </c>
    </row>
    <row r="4" spans="1:17" ht="14.25" customHeight="1">
      <c r="A4" s="31">
        <v>1</v>
      </c>
      <c r="B4" s="32" t="s">
        <v>1526</v>
      </c>
      <c r="C4" s="32" t="s">
        <v>1526</v>
      </c>
      <c r="D4" s="21">
        <v>44042</v>
      </c>
      <c r="E4" s="22" t="s">
        <v>21</v>
      </c>
      <c r="F4" s="169">
        <v>75</v>
      </c>
      <c r="G4" s="164">
        <f>ROUNDUP(DATEDIF(D4,$B$791,"d")/7,0)</f>
        <v>2</v>
      </c>
      <c r="H4" s="172">
        <v>22839380</v>
      </c>
      <c r="I4" s="173">
        <v>15507</v>
      </c>
      <c r="J4" s="172">
        <v>38255142</v>
      </c>
      <c r="K4" s="166">
        <f>IF(J4&lt;&gt;0,-(J4-H4)/J4,"")</f>
        <v>-0.4029722853989145</v>
      </c>
      <c r="L4" s="172">
        <v>61334522</v>
      </c>
      <c r="M4" s="172">
        <v>41685</v>
      </c>
      <c r="O4" s="6"/>
      <c r="Q4" s="6"/>
    </row>
    <row r="5" spans="1:15" ht="14.25" customHeight="1">
      <c r="A5" s="31">
        <v>2</v>
      </c>
      <c r="B5" s="32" t="s">
        <v>1522</v>
      </c>
      <c r="C5" s="32" t="s">
        <v>1523</v>
      </c>
      <c r="D5" s="162">
        <v>44035</v>
      </c>
      <c r="E5" s="84" t="s">
        <v>21</v>
      </c>
      <c r="F5" s="169">
        <v>66</v>
      </c>
      <c r="G5" s="164">
        <f>ROUNDUP(DATEDIF(D5,$B$791,"d")/7,0)</f>
        <v>3</v>
      </c>
      <c r="H5" s="165">
        <v>19557915</v>
      </c>
      <c r="I5" s="165">
        <v>14363</v>
      </c>
      <c r="J5" s="165">
        <v>26014757</v>
      </c>
      <c r="K5" s="166">
        <f>IF(J5&lt;&gt;0,-(J5-H5)/J5,"")</f>
        <v>-0.24819920478211654</v>
      </c>
      <c r="L5" s="168">
        <v>93200767</v>
      </c>
      <c r="M5" s="168">
        <v>67997</v>
      </c>
      <c r="O5" s="6"/>
    </row>
    <row r="6" spans="1:17" ht="14.25" customHeight="1">
      <c r="A6" s="31">
        <v>3</v>
      </c>
      <c r="B6" s="240" t="s">
        <v>1537</v>
      </c>
      <c r="C6" s="240" t="s">
        <v>1538</v>
      </c>
      <c r="D6" s="21">
        <v>44049</v>
      </c>
      <c r="E6" s="22" t="s">
        <v>45</v>
      </c>
      <c r="F6" s="169">
        <v>39</v>
      </c>
      <c r="G6" s="164">
        <f>ROUNDUP(DATEDIF(D6,$B$791,"d")/7,0)</f>
        <v>1</v>
      </c>
      <c r="H6" s="165">
        <v>16609080</v>
      </c>
      <c r="I6" s="165">
        <v>10742</v>
      </c>
      <c r="J6" s="165"/>
      <c r="K6" s="166"/>
      <c r="L6" s="165">
        <v>16609080</v>
      </c>
      <c r="M6" s="165">
        <v>10742</v>
      </c>
      <c r="O6" s="6"/>
      <c r="Q6" s="6"/>
    </row>
    <row r="7" spans="1:15" ht="14.25" customHeight="1">
      <c r="A7" s="31">
        <v>4</v>
      </c>
      <c r="B7" s="240" t="s">
        <v>1539</v>
      </c>
      <c r="C7" s="240" t="s">
        <v>1534</v>
      </c>
      <c r="D7" s="21">
        <v>44049</v>
      </c>
      <c r="E7" s="22" t="s">
        <v>27</v>
      </c>
      <c r="F7" s="169">
        <v>51</v>
      </c>
      <c r="G7" s="164">
        <f>ROUNDUP(DATEDIF(D7,$B$791,"d")/7,0)</f>
        <v>1</v>
      </c>
      <c r="H7" s="165">
        <v>15994570</v>
      </c>
      <c r="I7" s="165">
        <v>10883</v>
      </c>
      <c r="J7" s="165"/>
      <c r="K7" s="166"/>
      <c r="L7" s="165">
        <v>16108570</v>
      </c>
      <c r="M7" s="165">
        <v>10958</v>
      </c>
      <c r="O7" s="6"/>
    </row>
    <row r="8" spans="1:15" ht="14.25" customHeight="1">
      <c r="A8" s="31">
        <v>5</v>
      </c>
      <c r="B8" s="240" t="s">
        <v>1540</v>
      </c>
      <c r="C8" s="240" t="s">
        <v>1540</v>
      </c>
      <c r="D8" s="21">
        <v>44049</v>
      </c>
      <c r="E8" s="22" t="s">
        <v>1531</v>
      </c>
      <c r="F8" s="169">
        <v>45</v>
      </c>
      <c r="G8" s="164">
        <f>ROUNDUP(DATEDIF(D8,$B$791,"d")/7,0)</f>
        <v>1</v>
      </c>
      <c r="H8" s="165">
        <v>10266805</v>
      </c>
      <c r="I8" s="165">
        <v>6888</v>
      </c>
      <c r="J8" s="165"/>
      <c r="K8" s="166"/>
      <c r="L8" s="165">
        <v>10266805</v>
      </c>
      <c r="M8" s="165">
        <v>6888</v>
      </c>
      <c r="O8" s="6"/>
    </row>
    <row r="9" spans="1:15" ht="14.25" customHeight="1">
      <c r="A9" s="31">
        <v>6</v>
      </c>
      <c r="B9" s="32" t="s">
        <v>1529</v>
      </c>
      <c r="C9" s="32" t="s">
        <v>1530</v>
      </c>
      <c r="D9" s="21">
        <v>44042</v>
      </c>
      <c r="E9" s="22" t="s">
        <v>1531</v>
      </c>
      <c r="F9" s="169">
        <v>47</v>
      </c>
      <c r="G9" s="164">
        <f>ROUNDUP(DATEDIF(D9,$B$791,"d")/7,0)</f>
        <v>2</v>
      </c>
      <c r="H9" s="172">
        <v>8078320</v>
      </c>
      <c r="I9" s="173">
        <v>6087</v>
      </c>
      <c r="J9" s="172">
        <v>9065997</v>
      </c>
      <c r="K9" s="166">
        <f>IF(J9&lt;&gt;0,-(J9-H9)/J9,"")</f>
        <v>-0.10894300979803986</v>
      </c>
      <c r="L9" s="172">
        <v>17148277</v>
      </c>
      <c r="M9" s="173">
        <v>12581</v>
      </c>
      <c r="O9" s="6"/>
    </row>
    <row r="10" spans="1:15" ht="14.25" customHeight="1">
      <c r="A10" s="31">
        <v>7</v>
      </c>
      <c r="B10" s="32" t="s">
        <v>1527</v>
      </c>
      <c r="C10" s="32" t="s">
        <v>1528</v>
      </c>
      <c r="D10" s="21">
        <v>44042</v>
      </c>
      <c r="E10" s="22" t="s">
        <v>27</v>
      </c>
      <c r="F10" s="169">
        <v>55</v>
      </c>
      <c r="G10" s="164">
        <f>ROUNDUP(DATEDIF(D10,$B$791,"d")/7,0)</f>
        <v>2</v>
      </c>
      <c r="H10" s="172">
        <v>5696290</v>
      </c>
      <c r="I10" s="173">
        <v>4213</v>
      </c>
      <c r="J10" s="172">
        <v>9509955</v>
      </c>
      <c r="K10" s="166">
        <f>IF(J10&lt;&gt;0,-(J10-H10)/J10,"")</f>
        <v>-0.4010181961954604</v>
      </c>
      <c r="L10" s="172">
        <v>15225045</v>
      </c>
      <c r="M10" s="172">
        <v>10954</v>
      </c>
      <c r="O10" s="6"/>
    </row>
    <row r="11" spans="1:17" ht="14.25" customHeight="1">
      <c r="A11" s="31">
        <v>8</v>
      </c>
      <c r="B11" s="84" t="s">
        <v>1484</v>
      </c>
      <c r="C11" s="84" t="s">
        <v>1481</v>
      </c>
      <c r="D11" s="162">
        <v>43888</v>
      </c>
      <c r="E11" s="84" t="s">
        <v>27</v>
      </c>
      <c r="F11" s="169">
        <v>22</v>
      </c>
      <c r="G11" s="164">
        <f>ROUNDUP(DATEDIF(D11,$B$791,"d")/7,0)</f>
        <v>24</v>
      </c>
      <c r="H11" s="172">
        <v>3119300</v>
      </c>
      <c r="I11" s="172">
        <v>2144</v>
      </c>
      <c r="J11" s="172">
        <v>5146125</v>
      </c>
      <c r="K11" s="166">
        <f>IF(J11&lt;&gt;0,-(J11-H11)/J11,"")</f>
        <v>-0.39385459933445066</v>
      </c>
      <c r="L11" s="173">
        <v>149896344</v>
      </c>
      <c r="M11" s="173">
        <v>97490</v>
      </c>
      <c r="O11" s="6"/>
      <c r="Q11" s="6"/>
    </row>
    <row r="12" spans="1:15" ht="14.25" customHeight="1">
      <c r="A12" s="31">
        <v>9</v>
      </c>
      <c r="B12" s="84" t="s">
        <v>1485</v>
      </c>
      <c r="C12" s="84" t="s">
        <v>1483</v>
      </c>
      <c r="D12" s="162">
        <v>43888</v>
      </c>
      <c r="E12" s="84" t="s">
        <v>1531</v>
      </c>
      <c r="F12" s="169">
        <v>14</v>
      </c>
      <c r="G12" s="164">
        <f>ROUNDUP(DATEDIF(D12,$B$791,"d")/7,0)</f>
        <v>24</v>
      </c>
      <c r="H12" s="171">
        <v>2935650</v>
      </c>
      <c r="I12" s="165">
        <v>2571</v>
      </c>
      <c r="J12" s="171">
        <v>3412330</v>
      </c>
      <c r="K12" s="166">
        <f>IF(J12&lt;&gt;0,-(J12-H12)/J12,"")</f>
        <v>-0.1396934059718726</v>
      </c>
      <c r="L12" s="171">
        <v>62632325</v>
      </c>
      <c r="M12" s="165">
        <v>41977</v>
      </c>
      <c r="O12" s="6"/>
    </row>
    <row r="13" spans="1:15" ht="14.25" customHeight="1">
      <c r="A13" s="31">
        <v>10</v>
      </c>
      <c r="B13" s="32" t="s">
        <v>1524</v>
      </c>
      <c r="C13" s="32" t="s">
        <v>1525</v>
      </c>
      <c r="D13" s="162">
        <v>44035</v>
      </c>
      <c r="E13" s="84" t="s">
        <v>68</v>
      </c>
      <c r="F13" s="167"/>
      <c r="G13" s="164">
        <f>ROUNDUP(DATEDIF(D13,$B$791,"d")/7,0)</f>
        <v>3</v>
      </c>
      <c r="H13" s="165">
        <v>2573105</v>
      </c>
      <c r="I13" s="165">
        <v>1582</v>
      </c>
      <c r="J13" s="165">
        <v>3804280</v>
      </c>
      <c r="K13" s="166">
        <f>IF(J13&lt;&gt;0,-(J13-H13)/J13,"")</f>
        <v>-0.3236289126983293</v>
      </c>
      <c r="L13" s="165">
        <v>13615466</v>
      </c>
      <c r="M13" s="165">
        <v>8715</v>
      </c>
      <c r="O13" s="6"/>
    </row>
    <row r="14" spans="1:15" ht="8.25" customHeight="1">
      <c r="A14" s="31"/>
      <c r="B14" s="35"/>
      <c r="C14" s="35"/>
      <c r="D14" s="21"/>
      <c r="E14" s="22"/>
      <c r="F14" s="47"/>
      <c r="G14" s="33"/>
      <c r="H14" s="134"/>
      <c r="I14" s="133"/>
      <c r="J14" s="134"/>
      <c r="K14" s="135"/>
      <c r="L14" s="134"/>
      <c r="M14" s="134"/>
      <c r="O14" s="6"/>
    </row>
    <row r="15" spans="1:15" ht="14.25">
      <c r="A15" s="41"/>
      <c r="B15" s="42" t="s">
        <v>38</v>
      </c>
      <c r="C15" s="43"/>
      <c r="D15" s="44"/>
      <c r="E15" s="44"/>
      <c r="F15" s="45"/>
      <c r="G15" s="44"/>
      <c r="H15" s="136">
        <f>SUM(H4:H14)</f>
        <v>107670415</v>
      </c>
      <c r="I15" s="136">
        <f>SUM(I4:I14)</f>
        <v>74980</v>
      </c>
      <c r="J15" s="136">
        <v>105976636</v>
      </c>
      <c r="K15" s="137">
        <f>H15/J15-1</f>
        <v>0.015982569969478888</v>
      </c>
      <c r="L15" s="136">
        <f>SUM(L4:L14)</f>
        <v>456037201</v>
      </c>
      <c r="M15" s="136">
        <f>SUM(M4:M14)</f>
        <v>309987</v>
      </c>
      <c r="O15" s="6"/>
    </row>
    <row r="16" spans="1:15" ht="8.25" customHeight="1">
      <c r="A16" s="31"/>
      <c r="B16" s="32"/>
      <c r="C16" s="32"/>
      <c r="D16" s="154"/>
      <c r="E16" s="37"/>
      <c r="F16" s="193"/>
      <c r="G16" s="164"/>
      <c r="H16" s="172"/>
      <c r="I16" s="217"/>
      <c r="J16" s="172"/>
      <c r="K16" s="166"/>
      <c r="L16" s="172"/>
      <c r="M16" s="217"/>
      <c r="O16" s="6"/>
    </row>
    <row r="17" spans="1:17" ht="14.25">
      <c r="A17" s="31">
        <v>11</v>
      </c>
      <c r="B17" s="35" t="s">
        <v>1444</v>
      </c>
      <c r="C17" s="35" t="s">
        <v>1445</v>
      </c>
      <c r="D17" s="162">
        <v>43860</v>
      </c>
      <c r="E17" s="84" t="s">
        <v>1535</v>
      </c>
      <c r="F17" s="170">
        <v>64</v>
      </c>
      <c r="G17" s="164">
        <f>ROUNDUP(DATEDIF(D17,$B$791,"d")/7,0)</f>
        <v>28</v>
      </c>
      <c r="H17" s="165">
        <v>2538065</v>
      </c>
      <c r="I17" s="171">
        <v>1557</v>
      </c>
      <c r="J17" s="165">
        <v>3736265</v>
      </c>
      <c r="K17" s="166">
        <f>IF(J17&lt;&gt;0,-(J17-H17)/J17,"")</f>
        <v>-0.3206945974121215</v>
      </c>
      <c r="L17" s="165">
        <v>345325040</v>
      </c>
      <c r="M17" s="171">
        <v>210239</v>
      </c>
      <c r="O17" s="6"/>
      <c r="Q17" s="6"/>
    </row>
    <row r="18" spans="1:17" ht="14.25">
      <c r="A18" s="31">
        <v>12</v>
      </c>
      <c r="B18" s="35" t="s">
        <v>1504</v>
      </c>
      <c r="C18" s="35" t="s">
        <v>1504</v>
      </c>
      <c r="D18" s="162">
        <v>43902</v>
      </c>
      <c r="E18" s="84" t="s">
        <v>1531</v>
      </c>
      <c r="F18" s="169">
        <v>16</v>
      </c>
      <c r="G18" s="164">
        <v>2</v>
      </c>
      <c r="H18" s="165">
        <v>2243730</v>
      </c>
      <c r="I18" s="165">
        <v>1362</v>
      </c>
      <c r="J18" s="165">
        <v>4516204</v>
      </c>
      <c r="K18" s="166">
        <f>IF(J18&lt;&gt;0,-(J18-H18)/J18,"")</f>
        <v>-0.5031823186020826</v>
      </c>
      <c r="L18" s="165">
        <v>48837613</v>
      </c>
      <c r="M18" s="165">
        <v>31068</v>
      </c>
      <c r="O18" s="6"/>
      <c r="Q18" s="6"/>
    </row>
    <row r="19" spans="1:17" ht="14.25">
      <c r="A19" s="31">
        <v>13</v>
      </c>
      <c r="B19" s="32" t="s">
        <v>1432</v>
      </c>
      <c r="C19" s="32" t="s">
        <v>1433</v>
      </c>
      <c r="D19" s="162">
        <v>43846</v>
      </c>
      <c r="E19" s="84" t="s">
        <v>27</v>
      </c>
      <c r="F19" s="169">
        <v>18</v>
      </c>
      <c r="G19" s="164">
        <f>ROUNDUP(DATEDIF(D19,$B$791,"d")/7,0)</f>
        <v>30</v>
      </c>
      <c r="H19" s="172">
        <v>2180082</v>
      </c>
      <c r="I19" s="217">
        <v>982</v>
      </c>
      <c r="J19" s="172">
        <v>2338330</v>
      </c>
      <c r="K19" s="166">
        <f>IF(J19&lt;&gt;0,-(J19-H19)/J19,"")</f>
        <v>-0.06767564886051156</v>
      </c>
      <c r="L19" s="172">
        <v>201912747</v>
      </c>
      <c r="M19" s="217">
        <v>129979</v>
      </c>
      <c r="O19" s="6"/>
      <c r="Q19" s="6"/>
    </row>
    <row r="20" spans="1:17" ht="14.25">
      <c r="A20" s="31">
        <v>14</v>
      </c>
      <c r="B20" s="35" t="s">
        <v>1430</v>
      </c>
      <c r="C20" s="35" t="s">
        <v>1431</v>
      </c>
      <c r="D20" s="162">
        <v>43846</v>
      </c>
      <c r="E20" s="84" t="s">
        <v>21</v>
      </c>
      <c r="F20" s="169">
        <v>11</v>
      </c>
      <c r="G20" s="164">
        <f>ROUNDUP(DATEDIF(D20,$B$791,"d")/7,0)</f>
        <v>30</v>
      </c>
      <c r="H20" s="165">
        <v>1921499</v>
      </c>
      <c r="I20" s="165">
        <v>921</v>
      </c>
      <c r="J20" s="165">
        <v>2139477</v>
      </c>
      <c r="K20" s="166">
        <f>IF(J20&lt;&gt;0,-(J20-H20)/J20,"")</f>
        <v>-0.10188377813830203</v>
      </c>
      <c r="L20" s="165">
        <v>568546133</v>
      </c>
      <c r="M20" s="165">
        <v>344372</v>
      </c>
      <c r="O20" s="6"/>
      <c r="Q20" s="6"/>
    </row>
    <row r="21" spans="1:17" ht="14.25">
      <c r="A21" s="31">
        <v>15</v>
      </c>
      <c r="B21" s="84" t="s">
        <v>1490</v>
      </c>
      <c r="C21" s="84" t="s">
        <v>1491</v>
      </c>
      <c r="D21" s="162">
        <v>43895</v>
      </c>
      <c r="E21" s="84" t="s">
        <v>18</v>
      </c>
      <c r="F21" s="169">
        <v>27</v>
      </c>
      <c r="G21" s="164">
        <f>ROUNDUP(DATEDIF(D21,$B$791,"d")/7,0)</f>
        <v>23</v>
      </c>
      <c r="H21" s="172">
        <v>1486825</v>
      </c>
      <c r="I21" s="173">
        <v>1107</v>
      </c>
      <c r="J21" s="172">
        <v>2515581</v>
      </c>
      <c r="K21" s="166">
        <f>IF(J21&lt;&gt;0,-(J21-H21)/J21,"")</f>
        <v>-0.40895363735057627</v>
      </c>
      <c r="L21" s="172">
        <v>56249206</v>
      </c>
      <c r="M21" s="172">
        <v>38809</v>
      </c>
      <c r="O21" s="6"/>
      <c r="Q21" s="6"/>
    </row>
    <row r="22" spans="1:17" ht="14.25">
      <c r="A22" s="31">
        <v>16</v>
      </c>
      <c r="B22" s="35" t="s">
        <v>1503</v>
      </c>
      <c r="C22" s="35" t="s">
        <v>1503</v>
      </c>
      <c r="D22" s="162">
        <v>43902</v>
      </c>
      <c r="E22" s="84" t="s">
        <v>21</v>
      </c>
      <c r="F22" s="169">
        <v>8</v>
      </c>
      <c r="G22" s="164">
        <f>ROUNDUP(DATEDIF(D22,$B$791,"d")/7,0)</f>
        <v>22</v>
      </c>
      <c r="H22" s="165">
        <v>1283605</v>
      </c>
      <c r="I22" s="165">
        <v>583</v>
      </c>
      <c r="J22" s="165">
        <v>1519135</v>
      </c>
      <c r="K22" s="166">
        <f>IF(J22&lt;&gt;0,-(J22-H22)/J22,"")</f>
        <v>-0.15504217860822112</v>
      </c>
      <c r="L22" s="165">
        <v>42004150</v>
      </c>
      <c r="M22" s="165">
        <v>24442</v>
      </c>
      <c r="O22" s="6"/>
      <c r="Q22" s="6"/>
    </row>
    <row r="23" spans="1:17" ht="14.25">
      <c r="A23" s="31">
        <v>17</v>
      </c>
      <c r="B23" s="32" t="s">
        <v>1463</v>
      </c>
      <c r="C23" s="32" t="s">
        <v>1464</v>
      </c>
      <c r="D23" s="162">
        <v>43874</v>
      </c>
      <c r="E23" s="84" t="s">
        <v>27</v>
      </c>
      <c r="F23" s="169">
        <v>17</v>
      </c>
      <c r="G23" s="164">
        <f>ROUNDUP(DATEDIF(D23,$B$791,"d")/7,0)</f>
        <v>26</v>
      </c>
      <c r="H23" s="172">
        <v>905540</v>
      </c>
      <c r="I23" s="172">
        <v>482</v>
      </c>
      <c r="J23" s="172">
        <v>960535</v>
      </c>
      <c r="K23" s="166">
        <f>IF(J23&lt;&gt;0,-(J23-H23)/J23,"")</f>
        <v>-0.0572545508492663</v>
      </c>
      <c r="L23" s="172">
        <v>184815555</v>
      </c>
      <c r="M23" s="172">
        <v>122921</v>
      </c>
      <c r="O23" s="6"/>
      <c r="Q23" s="6"/>
    </row>
    <row r="24" spans="1:17" ht="14.25">
      <c r="A24" s="31">
        <v>18</v>
      </c>
      <c r="B24" s="35" t="s">
        <v>1471</v>
      </c>
      <c r="C24" s="35" t="s">
        <v>1472</v>
      </c>
      <c r="D24" s="162">
        <v>43881</v>
      </c>
      <c r="E24" s="84" t="s">
        <v>18</v>
      </c>
      <c r="F24" s="169">
        <v>11</v>
      </c>
      <c r="G24" s="164">
        <f>ROUNDUP(DATEDIF(D24,$B$791,"d")/7,0)</f>
        <v>25</v>
      </c>
      <c r="H24" s="172">
        <v>838635</v>
      </c>
      <c r="I24" s="173">
        <v>524</v>
      </c>
      <c r="J24" s="172">
        <v>1719015</v>
      </c>
      <c r="K24" s="166">
        <f>IF(J24&lt;&gt;0,-(J24-H24)/J24,"")</f>
        <v>-0.5121421279046431</v>
      </c>
      <c r="L24" s="172">
        <v>116389655</v>
      </c>
      <c r="M24" s="172">
        <v>79649</v>
      </c>
      <c r="O24" s="6"/>
      <c r="Q24" s="6"/>
    </row>
    <row r="25" spans="1:17" ht="14.25">
      <c r="A25" s="31">
        <v>19</v>
      </c>
      <c r="B25" s="32" t="s">
        <v>1465</v>
      </c>
      <c r="C25" s="32" t="s">
        <v>1466</v>
      </c>
      <c r="D25" s="162">
        <v>43874</v>
      </c>
      <c r="E25" s="84" t="s">
        <v>21</v>
      </c>
      <c r="F25" s="169">
        <v>2</v>
      </c>
      <c r="G25" s="164">
        <f>ROUNDUP(DATEDIF(D25,$B$791,"d")/7,0)</f>
        <v>26</v>
      </c>
      <c r="H25" s="165">
        <v>812320</v>
      </c>
      <c r="I25" s="165">
        <v>493</v>
      </c>
      <c r="J25" s="165">
        <v>920680</v>
      </c>
      <c r="K25" s="166">
        <f>IF(J25&lt;&gt;0,-(J25-H25)/J25,"")</f>
        <v>-0.11769561628361645</v>
      </c>
      <c r="L25" s="165">
        <v>82326676</v>
      </c>
      <c r="M25" s="165">
        <v>52153</v>
      </c>
      <c r="O25" s="6"/>
      <c r="Q25" s="6"/>
    </row>
    <row r="26" spans="1:17" ht="14.25">
      <c r="A26" s="31">
        <v>20</v>
      </c>
      <c r="B26" s="37" t="s">
        <v>1492</v>
      </c>
      <c r="C26" s="37" t="s">
        <v>1493</v>
      </c>
      <c r="D26" s="162">
        <v>43895</v>
      </c>
      <c r="E26" s="84" t="s">
        <v>27</v>
      </c>
      <c r="F26" s="169">
        <v>12</v>
      </c>
      <c r="G26" s="164">
        <f>ROUNDUP(DATEDIF(D26,$B$791,"d")/7,0)</f>
        <v>23</v>
      </c>
      <c r="H26" s="172">
        <v>667290</v>
      </c>
      <c r="I26" s="172">
        <v>412</v>
      </c>
      <c r="J26" s="172">
        <v>1431890</v>
      </c>
      <c r="K26" s="166">
        <f>IF(J26&lt;&gt;0,-(J26-H26)/J26,"")</f>
        <v>-0.5339795654694145</v>
      </c>
      <c r="L26" s="172">
        <v>43050894</v>
      </c>
      <c r="M26" s="172">
        <v>28671</v>
      </c>
      <c r="O26" s="6"/>
      <c r="Q26" s="6"/>
    </row>
    <row r="27" spans="1:17" ht="14.25">
      <c r="A27" s="31">
        <v>21</v>
      </c>
      <c r="B27" s="32" t="s">
        <v>1532</v>
      </c>
      <c r="C27" s="32" t="s">
        <v>1533</v>
      </c>
      <c r="D27" s="21">
        <v>44042</v>
      </c>
      <c r="E27" s="22" t="s">
        <v>45</v>
      </c>
      <c r="F27" s="169">
        <v>10</v>
      </c>
      <c r="G27" s="164">
        <f>ROUNDUP(DATEDIF(D27,$B$791,"d")/7,0)</f>
        <v>2</v>
      </c>
      <c r="H27" s="172">
        <v>652055</v>
      </c>
      <c r="I27" s="173">
        <v>420</v>
      </c>
      <c r="J27" s="175">
        <v>1016040</v>
      </c>
      <c r="K27" s="166">
        <f>IF(J27&lt;&gt;0,-(J27-H27)/J27,"")</f>
        <v>-0.3582388488642179</v>
      </c>
      <c r="L27" s="172">
        <v>2491035</v>
      </c>
      <c r="M27" s="172">
        <v>1600</v>
      </c>
      <c r="O27" s="6"/>
      <c r="Q27" s="6"/>
    </row>
    <row r="28" spans="1:17" ht="14.25">
      <c r="A28" s="31">
        <v>22</v>
      </c>
      <c r="B28" s="84" t="s">
        <v>1364</v>
      </c>
      <c r="C28" s="84" t="s">
        <v>1365</v>
      </c>
      <c r="D28" s="162">
        <v>43790</v>
      </c>
      <c r="E28" s="84" t="s">
        <v>18</v>
      </c>
      <c r="F28" s="169">
        <v>20</v>
      </c>
      <c r="G28" s="164">
        <f>ROUNDUP(DATEDIF(D28,$B$791,"d")/7,0)</f>
        <v>38</v>
      </c>
      <c r="H28" s="172">
        <v>648640</v>
      </c>
      <c r="I28" s="173">
        <v>512</v>
      </c>
      <c r="J28" s="172">
        <v>47560</v>
      </c>
      <c r="K28" s="166">
        <f>IF(J28&lt;&gt;0,-(J28-H28)/J28,"")</f>
        <v>12.638351555929352</v>
      </c>
      <c r="L28" s="172">
        <v>881227560</v>
      </c>
      <c r="M28" s="172">
        <v>616404</v>
      </c>
      <c r="O28" s="6"/>
      <c r="Q28" s="6"/>
    </row>
    <row r="29" spans="1:17" ht="14.25">
      <c r="A29" s="31">
        <v>23</v>
      </c>
      <c r="B29" s="32" t="s">
        <v>1446</v>
      </c>
      <c r="C29" s="32" t="s">
        <v>1447</v>
      </c>
      <c r="D29" s="162">
        <v>43860</v>
      </c>
      <c r="E29" s="84" t="s">
        <v>27</v>
      </c>
      <c r="F29" s="169">
        <v>5</v>
      </c>
      <c r="G29" s="164">
        <f>ROUNDUP(DATEDIF(D29,$B$791,"d")/7,0)</f>
        <v>28</v>
      </c>
      <c r="H29" s="172">
        <v>638950</v>
      </c>
      <c r="I29" s="172">
        <v>541</v>
      </c>
      <c r="J29" s="172">
        <v>538629</v>
      </c>
      <c r="K29" s="166">
        <f>IF(J29&lt;&gt;0,-(J29-H29)/J29,"")</f>
        <v>0.1862525040426713</v>
      </c>
      <c r="L29" s="172">
        <v>147556664</v>
      </c>
      <c r="M29" s="172">
        <v>100359</v>
      </c>
      <c r="O29" s="6"/>
      <c r="Q29" s="6"/>
    </row>
    <row r="30" spans="1:17" ht="14.25">
      <c r="A30" s="31">
        <v>24</v>
      </c>
      <c r="B30" s="32" t="s">
        <v>1390</v>
      </c>
      <c r="C30" s="32" t="s">
        <v>1391</v>
      </c>
      <c r="D30" s="162">
        <v>43811</v>
      </c>
      <c r="E30" s="84" t="s">
        <v>21</v>
      </c>
      <c r="F30" s="169">
        <v>2</v>
      </c>
      <c r="G30" s="164">
        <f>ROUNDUP(DATEDIF(D30,$B$791,"d")/7,0)</f>
        <v>35</v>
      </c>
      <c r="H30" s="165">
        <v>581650</v>
      </c>
      <c r="I30" s="165">
        <v>333</v>
      </c>
      <c r="J30" s="165">
        <v>407650</v>
      </c>
      <c r="K30" s="166">
        <f>IF(J30&lt;&gt;0,-(J30-H30)/J30,"")</f>
        <v>0.4268367472096161</v>
      </c>
      <c r="L30" s="165">
        <v>672362495</v>
      </c>
      <c r="M30" s="165">
        <v>430519</v>
      </c>
      <c r="O30" s="6"/>
      <c r="Q30" s="6"/>
    </row>
    <row r="31" spans="1:17" ht="14.25">
      <c r="A31" s="31">
        <v>25</v>
      </c>
      <c r="B31" s="37" t="s">
        <v>1416</v>
      </c>
      <c r="C31" s="37" t="s">
        <v>1417</v>
      </c>
      <c r="D31" s="162">
        <v>43832</v>
      </c>
      <c r="E31" s="84" t="s">
        <v>1535</v>
      </c>
      <c r="F31" s="163">
        <v>60</v>
      </c>
      <c r="G31" s="164">
        <f>ROUNDUP(DATEDIF(D31,$B$791,"d")/7,0)</f>
        <v>32</v>
      </c>
      <c r="H31" s="165">
        <v>410855</v>
      </c>
      <c r="I31" s="165">
        <v>244</v>
      </c>
      <c r="J31" s="165">
        <v>338325</v>
      </c>
      <c r="K31" s="166">
        <f>IF(J31&lt;&gt;0,-(J31-H31)/J31,"")</f>
        <v>0.21437966452375673</v>
      </c>
      <c r="L31" s="165">
        <v>249115063</v>
      </c>
      <c r="M31" s="165">
        <v>158300</v>
      </c>
      <c r="O31" s="6"/>
      <c r="Q31" s="6"/>
    </row>
    <row r="32" spans="1:17" ht="14.25">
      <c r="A32" s="31">
        <v>26</v>
      </c>
      <c r="B32" s="240" t="s">
        <v>1541</v>
      </c>
      <c r="C32" s="240" t="s">
        <v>1541</v>
      </c>
      <c r="D32" s="21">
        <v>44049</v>
      </c>
      <c r="E32" s="22" t="s">
        <v>45</v>
      </c>
      <c r="F32" s="169">
        <v>10</v>
      </c>
      <c r="G32" s="164">
        <f>ROUNDUP(DATEDIF(D32,$B$791,"d")/7,0)</f>
        <v>1</v>
      </c>
      <c r="H32" s="165">
        <v>280000</v>
      </c>
      <c r="I32" s="165">
        <v>203</v>
      </c>
      <c r="J32" s="165"/>
      <c r="K32" s="166"/>
      <c r="L32" s="165">
        <v>280000</v>
      </c>
      <c r="M32" s="165">
        <v>203</v>
      </c>
      <c r="O32" s="6"/>
      <c r="Q32" s="6"/>
    </row>
    <row r="33" spans="1:17" ht="14.25">
      <c r="A33" s="31">
        <v>27</v>
      </c>
      <c r="B33" s="35" t="s">
        <v>103</v>
      </c>
      <c r="C33" s="35" t="s">
        <v>104</v>
      </c>
      <c r="D33" s="162">
        <v>43405</v>
      </c>
      <c r="E33" s="84" t="s">
        <v>18</v>
      </c>
      <c r="F33" s="169">
        <v>5</v>
      </c>
      <c r="G33" s="164">
        <f>ROUNDUP(DATEDIF(D33,$B$791,"d")/7,0)</f>
        <v>93</v>
      </c>
      <c r="H33" s="165">
        <v>250600</v>
      </c>
      <c r="I33" s="165">
        <v>207</v>
      </c>
      <c r="J33" s="165">
        <v>36300</v>
      </c>
      <c r="K33" s="166">
        <f>IF(J33&lt;&gt;0,-(J33-H33)/J33,"")</f>
        <v>5.903581267217631</v>
      </c>
      <c r="L33" s="165">
        <v>933527509</v>
      </c>
      <c r="M33" s="165">
        <v>647357</v>
      </c>
      <c r="O33" s="6"/>
      <c r="Q33" s="6"/>
    </row>
    <row r="34" spans="1:17" ht="14.25">
      <c r="A34" s="31">
        <v>28</v>
      </c>
      <c r="B34" s="35" t="s">
        <v>1383</v>
      </c>
      <c r="C34" s="35" t="s">
        <v>1383</v>
      </c>
      <c r="D34" s="162">
        <v>43804</v>
      </c>
      <c r="E34" s="84" t="s">
        <v>21</v>
      </c>
      <c r="F34" s="169">
        <v>12</v>
      </c>
      <c r="G34" s="164">
        <f>ROUNDUP(DATEDIF(D34,$B$791,"d")/7,0)</f>
        <v>36</v>
      </c>
      <c r="H34" s="165">
        <v>216020</v>
      </c>
      <c r="I34" s="165">
        <v>155</v>
      </c>
      <c r="J34" s="165">
        <v>1010540</v>
      </c>
      <c r="K34" s="166">
        <f>IF(J34&lt;&gt;0,-(J34-H34)/J34,"")</f>
        <v>-0.7862331030933956</v>
      </c>
      <c r="L34" s="165">
        <v>196295055</v>
      </c>
      <c r="M34" s="165">
        <v>130587</v>
      </c>
      <c r="O34" s="6"/>
      <c r="Q34" s="6"/>
    </row>
    <row r="35" spans="1:17" ht="14.25">
      <c r="A35" s="31">
        <v>29</v>
      </c>
      <c r="B35" s="32" t="s">
        <v>1501</v>
      </c>
      <c r="C35" s="32" t="s">
        <v>1502</v>
      </c>
      <c r="D35" s="162">
        <v>43902</v>
      </c>
      <c r="E35" s="84" t="s">
        <v>1531</v>
      </c>
      <c r="F35" s="169">
        <v>2</v>
      </c>
      <c r="G35" s="164">
        <f>ROUNDUP(DATEDIF(D35,$B$791,"d")/7,0)</f>
        <v>22</v>
      </c>
      <c r="H35" s="165">
        <v>99390</v>
      </c>
      <c r="I35" s="165">
        <v>100</v>
      </c>
      <c r="J35" s="165">
        <v>129910</v>
      </c>
      <c r="K35" s="166">
        <f>IF(J35&lt;&gt;0,-(J35-H35)/J35,"")</f>
        <v>-0.23493187591409437</v>
      </c>
      <c r="L35" s="165">
        <v>8511996</v>
      </c>
      <c r="M35" s="165">
        <v>8057</v>
      </c>
      <c r="O35" s="6"/>
      <c r="Q35" s="6"/>
    </row>
    <row r="36" spans="1:17" ht="14.25">
      <c r="A36" s="31">
        <v>30</v>
      </c>
      <c r="B36" s="37" t="s">
        <v>52</v>
      </c>
      <c r="C36" s="37" t="s">
        <v>53</v>
      </c>
      <c r="D36" s="162">
        <v>43664</v>
      </c>
      <c r="E36" s="84" t="s">
        <v>18</v>
      </c>
      <c r="F36" s="169">
        <v>1</v>
      </c>
      <c r="G36" s="164">
        <f>ROUNDUP(DATEDIF(D36,$B$791,"d")/7,0)</f>
        <v>56</v>
      </c>
      <c r="H36" s="172">
        <v>85200</v>
      </c>
      <c r="I36" s="173">
        <v>71</v>
      </c>
      <c r="J36" s="172">
        <v>53470</v>
      </c>
      <c r="K36" s="166">
        <f>IF(J36&lt;&gt;0,-(J36-H36)/J36,"")</f>
        <v>0.5934168692724893</v>
      </c>
      <c r="L36" s="172">
        <v>601814752</v>
      </c>
      <c r="M36" s="172">
        <v>406265</v>
      </c>
      <c r="O36" s="6"/>
      <c r="Q36" s="6"/>
    </row>
    <row r="37" spans="1:17" ht="14.25">
      <c r="A37" s="31">
        <v>31</v>
      </c>
      <c r="B37" s="32" t="s">
        <v>1515</v>
      </c>
      <c r="C37" s="32" t="s">
        <v>1516</v>
      </c>
      <c r="D37" s="162">
        <v>44028</v>
      </c>
      <c r="E37" s="176" t="s">
        <v>68</v>
      </c>
      <c r="F37" s="167"/>
      <c r="G37" s="164">
        <f>ROUNDUP(DATEDIF(D37,$B$791,"d")/7,0)</f>
        <v>4</v>
      </c>
      <c r="H37" s="172">
        <v>80020</v>
      </c>
      <c r="I37" s="173">
        <v>61</v>
      </c>
      <c r="J37" s="172">
        <v>344170</v>
      </c>
      <c r="K37" s="166">
        <f>IF(J37&lt;&gt;0,-(J37-H37)/J37,"")</f>
        <v>-0.7674986198680884</v>
      </c>
      <c r="L37" s="172">
        <v>5223308</v>
      </c>
      <c r="M37" s="172">
        <v>3935</v>
      </c>
      <c r="O37" s="6"/>
      <c r="Q37" s="6"/>
    </row>
    <row r="38" spans="1:17" ht="14.25">
      <c r="A38" s="31">
        <v>32</v>
      </c>
      <c r="B38" s="84" t="s">
        <v>1438</v>
      </c>
      <c r="C38" s="84" t="s">
        <v>1439</v>
      </c>
      <c r="D38" s="21">
        <v>43853</v>
      </c>
      <c r="E38" s="22" t="s">
        <v>18</v>
      </c>
      <c r="F38" s="169">
        <v>2</v>
      </c>
      <c r="G38" s="164">
        <f>ROUNDUP(DATEDIF(D38,$B$791,"d")/7,0)</f>
        <v>29</v>
      </c>
      <c r="H38" s="165">
        <v>76000</v>
      </c>
      <c r="I38" s="165">
        <v>61</v>
      </c>
      <c r="J38" s="165"/>
      <c r="K38" s="166"/>
      <c r="L38" s="165">
        <v>107911072</v>
      </c>
      <c r="M38" s="165">
        <v>68809</v>
      </c>
      <c r="O38" s="6"/>
      <c r="Q38" s="6"/>
    </row>
    <row r="39" spans="1:17" s="151" customFormat="1" ht="14.25">
      <c r="A39" s="31">
        <v>33</v>
      </c>
      <c r="B39" s="35" t="s">
        <v>1448</v>
      </c>
      <c r="C39" s="35" t="s">
        <v>1449</v>
      </c>
      <c r="D39" s="162">
        <v>43860</v>
      </c>
      <c r="E39" s="84" t="s">
        <v>1531</v>
      </c>
      <c r="F39" s="169">
        <v>4</v>
      </c>
      <c r="G39" s="164">
        <f>ROUNDUP(DATEDIF(D39,$B$791,"d")/7,0)</f>
        <v>28</v>
      </c>
      <c r="H39" s="171">
        <v>71460</v>
      </c>
      <c r="I39" s="165">
        <v>59</v>
      </c>
      <c r="J39" s="171">
        <v>224160</v>
      </c>
      <c r="K39" s="166">
        <f>IF(J39&lt;&gt;0,-(J39-H39)/J39,"")</f>
        <v>-0.6812098501070664</v>
      </c>
      <c r="L39" s="171">
        <v>84391964</v>
      </c>
      <c r="M39" s="165">
        <v>63572</v>
      </c>
      <c r="O39" s="152"/>
      <c r="Q39" s="152"/>
    </row>
    <row r="40" spans="1:17" s="151" customFormat="1" ht="14.25">
      <c r="A40" s="31">
        <v>34</v>
      </c>
      <c r="B40" s="84" t="s">
        <v>1358</v>
      </c>
      <c r="C40" s="84" t="s">
        <v>1359</v>
      </c>
      <c r="D40" s="162">
        <v>43783</v>
      </c>
      <c r="E40" s="84" t="s">
        <v>18</v>
      </c>
      <c r="F40" s="169">
        <v>3</v>
      </c>
      <c r="G40" s="164">
        <f>ROUNDUP(DATEDIF(D40,$B$791,"d")/7,0)</f>
        <v>39</v>
      </c>
      <c r="H40" s="165">
        <v>67900</v>
      </c>
      <c r="I40" s="165">
        <v>55</v>
      </c>
      <c r="J40" s="165">
        <v>110150</v>
      </c>
      <c r="K40" s="166">
        <f>IF(J40&lt;&gt;0,-(J40-H40)/J40,"")</f>
        <v>-0.38356786200635495</v>
      </c>
      <c r="L40" s="165">
        <v>316605395</v>
      </c>
      <c r="M40" s="165">
        <v>200412</v>
      </c>
      <c r="O40" s="152"/>
      <c r="Q40" s="152"/>
    </row>
    <row r="41" spans="1:17" s="151" customFormat="1" ht="14.25">
      <c r="A41" s="31">
        <v>35</v>
      </c>
      <c r="B41" s="35" t="s">
        <v>1519</v>
      </c>
      <c r="C41" s="35" t="s">
        <v>1520</v>
      </c>
      <c r="D41" s="162">
        <v>42180</v>
      </c>
      <c r="E41" s="176" t="s">
        <v>18</v>
      </c>
      <c r="F41" s="169">
        <v>1</v>
      </c>
      <c r="G41" s="164">
        <f>ROUNDUP(DATEDIF(D41,$B$791,"d")/7,0)</f>
        <v>268</v>
      </c>
      <c r="H41" s="165">
        <v>64800</v>
      </c>
      <c r="I41" s="165">
        <v>54</v>
      </c>
      <c r="J41" s="165"/>
      <c r="K41" s="166"/>
      <c r="L41" s="165">
        <v>353668634</v>
      </c>
      <c r="M41" s="165">
        <v>268592</v>
      </c>
      <c r="O41" s="152"/>
      <c r="Q41" s="152"/>
    </row>
    <row r="42" spans="1:17" s="151" customFormat="1" ht="14.25">
      <c r="A42" s="31">
        <v>36</v>
      </c>
      <c r="B42" s="35" t="s">
        <v>1396</v>
      </c>
      <c r="C42" s="35" t="s">
        <v>1397</v>
      </c>
      <c r="D42" s="21">
        <v>43818</v>
      </c>
      <c r="E42" s="22" t="s">
        <v>18</v>
      </c>
      <c r="F42" s="169">
        <v>1</v>
      </c>
      <c r="G42" s="164">
        <f>ROUNDUP(DATEDIF(D42,$B$791,"d")/7,0)</f>
        <v>34</v>
      </c>
      <c r="H42" s="172">
        <v>51600</v>
      </c>
      <c r="I42" s="173">
        <v>43</v>
      </c>
      <c r="J42" s="172">
        <v>29800</v>
      </c>
      <c r="K42" s="166">
        <f>IF(J42&lt;&gt;0,-(J42-H42)/J42,"")</f>
        <v>0.7315436241610739</v>
      </c>
      <c r="L42" s="172">
        <v>1165329492</v>
      </c>
      <c r="M42" s="172">
        <v>719763</v>
      </c>
      <c r="O42" s="152"/>
      <c r="Q42" s="152"/>
    </row>
    <row r="43" spans="1:17" s="151" customFormat="1" ht="14.25">
      <c r="A43" s="31">
        <v>37</v>
      </c>
      <c r="B43" s="84" t="s">
        <v>1317</v>
      </c>
      <c r="C43" s="84" t="s">
        <v>1318</v>
      </c>
      <c r="D43" s="162">
        <v>43755</v>
      </c>
      <c r="E43" s="84" t="s">
        <v>18</v>
      </c>
      <c r="F43" s="169">
        <v>1</v>
      </c>
      <c r="G43" s="164">
        <f>ROUNDUP(DATEDIF(D43,$B$791,"d")/7,0)</f>
        <v>43</v>
      </c>
      <c r="H43" s="165">
        <v>50200</v>
      </c>
      <c r="I43" s="165">
        <v>41</v>
      </c>
      <c r="J43" s="165"/>
      <c r="K43" s="166"/>
      <c r="L43" s="165">
        <v>198454288</v>
      </c>
      <c r="M43" s="165">
        <v>136619</v>
      </c>
      <c r="O43" s="152"/>
      <c r="Q43" s="152"/>
    </row>
    <row r="44" spans="1:17" s="151" customFormat="1" ht="14.25">
      <c r="A44" s="31">
        <v>38</v>
      </c>
      <c r="B44" s="84" t="s">
        <v>215</v>
      </c>
      <c r="C44" s="84" t="s">
        <v>216</v>
      </c>
      <c r="D44" s="162">
        <v>43531</v>
      </c>
      <c r="E44" s="84" t="s">
        <v>18</v>
      </c>
      <c r="F44" s="169">
        <v>1</v>
      </c>
      <c r="G44" s="164">
        <f>ROUNDUP(DATEDIF(D44,$B$791,"d")/7,0)</f>
        <v>75</v>
      </c>
      <c r="H44" s="165">
        <v>36000</v>
      </c>
      <c r="I44" s="165">
        <v>32</v>
      </c>
      <c r="J44" s="165"/>
      <c r="K44" s="166"/>
      <c r="L44" s="165">
        <v>615735116</v>
      </c>
      <c r="M44" s="165">
        <v>388710</v>
      </c>
      <c r="O44" s="152"/>
      <c r="Q44" s="152"/>
    </row>
    <row r="45" spans="1:17" s="151" customFormat="1" ht="14.25">
      <c r="A45" s="31">
        <v>39</v>
      </c>
      <c r="B45" s="241" t="s">
        <v>93</v>
      </c>
      <c r="C45" s="241" t="s">
        <v>94</v>
      </c>
      <c r="D45" s="21">
        <v>43594</v>
      </c>
      <c r="E45" s="22" t="s">
        <v>18</v>
      </c>
      <c r="F45" s="169">
        <v>1</v>
      </c>
      <c r="G45" s="164">
        <f>ROUNDUP(DATEDIF(D45,$B$791,"d")/7,0)</f>
        <v>66</v>
      </c>
      <c r="H45" s="165">
        <v>28800</v>
      </c>
      <c r="I45" s="165">
        <v>24</v>
      </c>
      <c r="J45" s="165"/>
      <c r="K45" s="166"/>
      <c r="L45" s="165">
        <v>419105106</v>
      </c>
      <c r="M45" s="165">
        <v>284713</v>
      </c>
      <c r="O45" s="152"/>
      <c r="Q45" s="152"/>
    </row>
    <row r="46" spans="1:17" s="151" customFormat="1" ht="14.25">
      <c r="A46" s="31">
        <v>40</v>
      </c>
      <c r="B46" s="35" t="s">
        <v>1454</v>
      </c>
      <c r="C46" s="35" t="s">
        <v>1455</v>
      </c>
      <c r="D46" s="162">
        <v>43867</v>
      </c>
      <c r="E46" s="84" t="s">
        <v>21</v>
      </c>
      <c r="F46" s="169">
        <v>1</v>
      </c>
      <c r="G46" s="164">
        <f>ROUNDUP(DATEDIF(D46,$B$791,"d")/7,0)</f>
        <v>27</v>
      </c>
      <c r="H46" s="165">
        <v>10270</v>
      </c>
      <c r="I46" s="165">
        <v>13</v>
      </c>
      <c r="J46" s="165"/>
      <c r="K46" s="166"/>
      <c r="L46" s="165">
        <v>118783575</v>
      </c>
      <c r="M46" s="165">
        <v>72939</v>
      </c>
      <c r="O46" s="152"/>
      <c r="Q46" s="152"/>
    </row>
    <row r="47" spans="1:17" s="151" customFormat="1" ht="14.25">
      <c r="A47" s="31">
        <v>41</v>
      </c>
      <c r="B47" s="35" t="s">
        <v>75</v>
      </c>
      <c r="C47" s="35" t="s">
        <v>75</v>
      </c>
      <c r="D47" s="21">
        <v>43741</v>
      </c>
      <c r="E47" s="242" t="s">
        <v>21</v>
      </c>
      <c r="F47" s="169">
        <v>2</v>
      </c>
      <c r="G47" s="164">
        <f>ROUNDUP(DATEDIF(D47,$B$791,"d")/7,0)</f>
        <v>45</v>
      </c>
      <c r="H47" s="165">
        <v>7110</v>
      </c>
      <c r="I47" s="165">
        <v>9</v>
      </c>
      <c r="J47" s="165"/>
      <c r="K47" s="166"/>
      <c r="L47" s="165">
        <v>691151108</v>
      </c>
      <c r="M47" s="165">
        <v>465601</v>
      </c>
      <c r="O47" s="152"/>
      <c r="Q47" s="152"/>
    </row>
    <row r="48" spans="1:17" s="151" customFormat="1" ht="14.25" hidden="1">
      <c r="A48" s="31"/>
      <c r="B48" s="32" t="s">
        <v>1509</v>
      </c>
      <c r="C48" s="32" t="s">
        <v>1510</v>
      </c>
      <c r="D48" s="154">
        <v>44021</v>
      </c>
      <c r="E48" s="183" t="s">
        <v>45</v>
      </c>
      <c r="F48" s="169">
        <v>11</v>
      </c>
      <c r="G48" s="164">
        <f>ROUNDUP(DATEDIF(D48,$B$791,"d")/7,0)</f>
        <v>5</v>
      </c>
      <c r="H48" s="172"/>
      <c r="I48" s="173"/>
      <c r="J48" s="175">
        <v>281695</v>
      </c>
      <c r="K48" s="166">
        <f>IF(J48&lt;&gt;0,-(J48-H48)/J48,"")</f>
        <v>-1</v>
      </c>
      <c r="L48" s="172"/>
      <c r="M48" s="172"/>
      <c r="O48" s="152"/>
      <c r="Q48" s="152"/>
    </row>
    <row r="49" spans="1:17" s="151" customFormat="1" ht="14.25" hidden="1">
      <c r="A49" s="31"/>
      <c r="B49" s="84" t="s">
        <v>1487</v>
      </c>
      <c r="C49" s="84" t="s">
        <v>1487</v>
      </c>
      <c r="D49" s="162">
        <v>43888</v>
      </c>
      <c r="E49" s="84" t="s">
        <v>21</v>
      </c>
      <c r="F49" s="169">
        <v>25</v>
      </c>
      <c r="G49" s="164">
        <f>ROUNDUP(DATEDIF(D49,$B$791,"d")/7,0)</f>
        <v>24</v>
      </c>
      <c r="H49" s="165"/>
      <c r="I49" s="171"/>
      <c r="J49" s="165">
        <v>117630</v>
      </c>
      <c r="K49" s="166">
        <f>IF(J49&lt;&gt;0,-(J49-H49)/J49,"")</f>
        <v>-1</v>
      </c>
      <c r="L49" s="165"/>
      <c r="M49" s="165"/>
      <c r="O49" s="152"/>
      <c r="Q49" s="152"/>
    </row>
    <row r="50" spans="1:17" s="151" customFormat="1" ht="14.25" hidden="1">
      <c r="A50" s="31"/>
      <c r="B50" s="32" t="s">
        <v>1517</v>
      </c>
      <c r="C50" s="32" t="s">
        <v>1518</v>
      </c>
      <c r="D50" s="162">
        <v>44028</v>
      </c>
      <c r="E50" s="176" t="s">
        <v>45</v>
      </c>
      <c r="F50" s="169">
        <v>7</v>
      </c>
      <c r="G50" s="164">
        <f>ROUNDUP(DATEDIF(D50,$B$791,"d")/7,0)</f>
        <v>4</v>
      </c>
      <c r="H50" s="172"/>
      <c r="I50" s="173"/>
      <c r="J50" s="175">
        <v>106830</v>
      </c>
      <c r="K50" s="166">
        <f>IF(J50&lt;&gt;0,-(J50-H50)/J50,"")</f>
        <v>-1</v>
      </c>
      <c r="L50" s="172"/>
      <c r="M50" s="173"/>
      <c r="O50" s="152"/>
      <c r="Q50" s="152"/>
    </row>
    <row r="51" spans="1:17" s="151" customFormat="1" ht="14.25" hidden="1">
      <c r="A51" s="31"/>
      <c r="B51" s="84" t="s">
        <v>1496</v>
      </c>
      <c r="C51" s="84" t="s">
        <v>1496</v>
      </c>
      <c r="D51" s="162">
        <v>43902</v>
      </c>
      <c r="E51" s="84" t="s">
        <v>27</v>
      </c>
      <c r="F51" s="169">
        <v>2</v>
      </c>
      <c r="G51" s="164">
        <f>ROUNDUP(DATEDIF(D51,$B$791,"d")/7,0)</f>
        <v>22</v>
      </c>
      <c r="H51" s="172"/>
      <c r="I51" s="172"/>
      <c r="J51" s="172">
        <v>61650</v>
      </c>
      <c r="K51" s="166">
        <f>IF(J51&lt;&gt;0,-(J51-H51)/J51,"")</f>
        <v>-1</v>
      </c>
      <c r="L51" s="172"/>
      <c r="M51" s="172"/>
      <c r="O51" s="152"/>
      <c r="Q51" s="152"/>
    </row>
    <row r="52" spans="1:17" s="151" customFormat="1" ht="14.25" hidden="1">
      <c r="A52" s="31"/>
      <c r="B52" s="75">
        <v>1917</v>
      </c>
      <c r="C52" s="75">
        <v>1917</v>
      </c>
      <c r="D52" s="21">
        <v>43853</v>
      </c>
      <c r="E52" s="84" t="s">
        <v>1535</v>
      </c>
      <c r="F52" s="23"/>
      <c r="G52" s="164">
        <f>ROUNDUP(DATEDIF(D52,$B$791,"d")/7,0)</f>
        <v>29</v>
      </c>
      <c r="H52" s="172"/>
      <c r="I52" s="173"/>
      <c r="J52" s="172">
        <v>48400</v>
      </c>
      <c r="K52" s="166">
        <f>IF(J52&lt;&gt;0,-(J52-H52)/J52,"")</f>
        <v>-1</v>
      </c>
      <c r="L52" s="172"/>
      <c r="M52" s="172"/>
      <c r="O52" s="152"/>
      <c r="Q52" s="152"/>
    </row>
    <row r="53" spans="1:17" s="151" customFormat="1" ht="14.25" hidden="1">
      <c r="A53" s="31"/>
      <c r="B53" s="22" t="s">
        <v>829</v>
      </c>
      <c r="C53" s="22" t="s">
        <v>830</v>
      </c>
      <c r="D53" s="219">
        <v>43041</v>
      </c>
      <c r="E53" s="220" t="s">
        <v>18</v>
      </c>
      <c r="F53" s="169">
        <v>2</v>
      </c>
      <c r="G53" s="164">
        <f>ROUNDUP(DATEDIF(D53,$B$791,"d")/7,0)</f>
        <v>145</v>
      </c>
      <c r="H53" s="172"/>
      <c r="I53" s="173"/>
      <c r="J53" s="172">
        <v>41250</v>
      </c>
      <c r="K53" s="166">
        <f>IF(J53&lt;&gt;0,-(J53-H53)/J53,"")</f>
        <v>-1</v>
      </c>
      <c r="L53" s="172"/>
      <c r="M53" s="172"/>
      <c r="O53" s="152"/>
      <c r="Q53" s="152"/>
    </row>
    <row r="54" spans="1:17" s="151" customFormat="1" ht="14.25" hidden="1">
      <c r="A54" s="31"/>
      <c r="B54" s="35" t="s">
        <v>1450</v>
      </c>
      <c r="C54" s="35" t="s">
        <v>1451</v>
      </c>
      <c r="D54" s="21">
        <v>43860</v>
      </c>
      <c r="E54" s="22" t="s">
        <v>21</v>
      </c>
      <c r="F54" s="169">
        <v>2</v>
      </c>
      <c r="G54" s="164">
        <f>ROUNDUP(DATEDIF(D54,$B$791,"d")/7,0)</f>
        <v>28</v>
      </c>
      <c r="H54" s="172"/>
      <c r="I54" s="173"/>
      <c r="J54" s="172">
        <v>27950</v>
      </c>
      <c r="K54" s="166">
        <f>IF(J54&lt;&gt;0,-(J54-H54)/J54,"")</f>
        <v>-1</v>
      </c>
      <c r="L54" s="172"/>
      <c r="M54" s="172"/>
      <c r="O54" s="152"/>
      <c r="Q54" s="152"/>
    </row>
    <row r="55" spans="1:17" s="151" customFormat="1" ht="14.25" hidden="1">
      <c r="A55" s="31"/>
      <c r="B55" s="84" t="s">
        <v>342</v>
      </c>
      <c r="C55" s="84" t="s">
        <v>342</v>
      </c>
      <c r="D55" s="162">
        <v>43440</v>
      </c>
      <c r="E55" s="84" t="s">
        <v>21</v>
      </c>
      <c r="F55" s="169">
        <v>1</v>
      </c>
      <c r="G55" s="164">
        <f>ROUNDUP(DATEDIF(D55,$B$791,"d")/7,0)</f>
        <v>88</v>
      </c>
      <c r="H55" s="165"/>
      <c r="I55" s="165"/>
      <c r="J55" s="165">
        <v>3800</v>
      </c>
      <c r="K55" s="166">
        <f>IF(J55&lt;&gt;0,-(J55-H55)/J55,"")</f>
        <v>-1</v>
      </c>
      <c r="L55" s="165"/>
      <c r="M55" s="165"/>
      <c r="O55" s="152"/>
      <c r="Q55" s="152"/>
    </row>
    <row r="56" spans="1:17" ht="14.25" hidden="1">
      <c r="A56" s="31"/>
      <c r="B56" s="37" t="s">
        <v>1337</v>
      </c>
      <c r="C56" s="37" t="s">
        <v>1337</v>
      </c>
      <c r="D56" s="162">
        <v>43769</v>
      </c>
      <c r="E56" s="84" t="s">
        <v>21</v>
      </c>
      <c r="F56" s="169">
        <v>1</v>
      </c>
      <c r="G56" s="164">
        <f>ROUNDUP(DATEDIF(D56,$B$791,"d")/7,0)</f>
        <v>41</v>
      </c>
      <c r="H56" s="165"/>
      <c r="I56" s="165"/>
      <c r="J56" s="165">
        <v>2400</v>
      </c>
      <c r="K56" s="166">
        <f aca="true" t="shared" si="0" ref="K56:K65">IF(J56&lt;&gt;0,-(J56-H56)/J56,"")</f>
        <v>-1</v>
      </c>
      <c r="L56" s="165"/>
      <c r="M56" s="165"/>
      <c r="O56" s="6"/>
      <c r="Q56" s="6"/>
    </row>
    <row r="57" spans="1:17" ht="14.25" hidden="1">
      <c r="A57" s="31"/>
      <c r="B57" s="132" t="s">
        <v>1369</v>
      </c>
      <c r="C57" s="132" t="s">
        <v>1369</v>
      </c>
      <c r="D57" s="185">
        <v>43790</v>
      </c>
      <c r="E57" s="132" t="s">
        <v>68</v>
      </c>
      <c r="F57" s="167"/>
      <c r="G57" s="164">
        <f>ROUNDUP(DATEDIF(D57,$B$791,"d")/7,0)</f>
        <v>38</v>
      </c>
      <c r="H57" s="172"/>
      <c r="I57" s="173"/>
      <c r="J57" s="172"/>
      <c r="K57" s="166">
        <f t="shared" si="0"/>
      </c>
      <c r="L57" s="172"/>
      <c r="M57" s="172"/>
      <c r="O57" s="6"/>
      <c r="Q57" s="6"/>
    </row>
    <row r="58" spans="1:17" ht="14.25" hidden="1">
      <c r="A58" s="31"/>
      <c r="B58" s="203" t="s">
        <v>250</v>
      </c>
      <c r="C58" s="203" t="s">
        <v>250</v>
      </c>
      <c r="D58" s="162">
        <v>43509</v>
      </c>
      <c r="E58" s="84" t="s">
        <v>21</v>
      </c>
      <c r="F58" s="163">
        <v>71</v>
      </c>
      <c r="G58" s="164">
        <f>ROUNDUP(DATEDIF(D58,$B$791,"d")/7,0)</f>
        <v>79</v>
      </c>
      <c r="H58" s="165"/>
      <c r="I58" s="165"/>
      <c r="J58" s="165"/>
      <c r="K58" s="166">
        <f t="shared" si="0"/>
      </c>
      <c r="L58" s="165"/>
      <c r="M58" s="165"/>
      <c r="O58" s="6"/>
      <c r="Q58" s="6"/>
    </row>
    <row r="59" spans="1:17" ht="14.25" hidden="1">
      <c r="A59" s="31"/>
      <c r="B59" s="35" t="s">
        <v>1410</v>
      </c>
      <c r="C59" s="35" t="s">
        <v>1411</v>
      </c>
      <c r="D59" s="162">
        <v>43825</v>
      </c>
      <c r="E59" s="84" t="s">
        <v>18</v>
      </c>
      <c r="F59" s="169">
        <v>3</v>
      </c>
      <c r="G59" s="164">
        <f>ROUNDUP(DATEDIF(D59,$B$791,"d")/7,0)</f>
        <v>33</v>
      </c>
      <c r="H59" s="165"/>
      <c r="I59" s="165"/>
      <c r="J59" s="165"/>
      <c r="K59" s="166">
        <f t="shared" si="0"/>
      </c>
      <c r="L59" s="165"/>
      <c r="M59" s="165"/>
      <c r="O59" s="6"/>
      <c r="Q59" s="6"/>
    </row>
    <row r="60" spans="1:17" ht="14.25" hidden="1">
      <c r="A60" s="31"/>
      <c r="B60" s="35" t="s">
        <v>93</v>
      </c>
      <c r="C60" s="35" t="s">
        <v>94</v>
      </c>
      <c r="D60" s="162">
        <v>43594</v>
      </c>
      <c r="E60" s="84" t="s">
        <v>18</v>
      </c>
      <c r="F60" s="169">
        <v>1</v>
      </c>
      <c r="G60" s="164">
        <f>ROUNDUP(DATEDIF(D60,$B$791,"d")/7,0)</f>
        <v>66</v>
      </c>
      <c r="H60" s="172"/>
      <c r="I60" s="173"/>
      <c r="J60" s="172"/>
      <c r="K60" s="166">
        <f t="shared" si="0"/>
      </c>
      <c r="L60" s="172"/>
      <c r="M60" s="172"/>
      <c r="O60" s="6"/>
      <c r="Q60" s="6"/>
    </row>
    <row r="61" spans="1:17" ht="14.25" hidden="1">
      <c r="A61" s="31"/>
      <c r="B61" s="35" t="s">
        <v>75</v>
      </c>
      <c r="C61" s="35" t="s">
        <v>75</v>
      </c>
      <c r="D61" s="162">
        <v>43741</v>
      </c>
      <c r="E61" s="176" t="s">
        <v>21</v>
      </c>
      <c r="F61" s="174">
        <v>69</v>
      </c>
      <c r="G61" s="164">
        <f>ROUNDUP(DATEDIF(D61,$B$791,"d")/7,0)</f>
        <v>45</v>
      </c>
      <c r="H61" s="165"/>
      <c r="I61" s="165"/>
      <c r="J61" s="165"/>
      <c r="K61" s="166">
        <f t="shared" si="0"/>
      </c>
      <c r="L61" s="165"/>
      <c r="M61" s="165"/>
      <c r="O61" s="6"/>
      <c r="Q61" s="6"/>
    </row>
    <row r="62" spans="1:17" ht="14.25" hidden="1">
      <c r="A62" s="31"/>
      <c r="B62" s="84" t="s">
        <v>1438</v>
      </c>
      <c r="C62" s="84" t="s">
        <v>1439</v>
      </c>
      <c r="D62" s="162">
        <v>43853</v>
      </c>
      <c r="E62" s="84" t="s">
        <v>18</v>
      </c>
      <c r="F62" s="169">
        <v>1</v>
      </c>
      <c r="G62" s="164">
        <f>ROUNDUP(DATEDIF(D62,$B$791,"d")/7,0)</f>
        <v>29</v>
      </c>
      <c r="H62" s="165"/>
      <c r="I62" s="165"/>
      <c r="J62" s="165"/>
      <c r="K62" s="166">
        <f t="shared" si="0"/>
      </c>
      <c r="L62" s="165"/>
      <c r="M62" s="165"/>
      <c r="O62" s="6"/>
      <c r="Q62" s="6"/>
    </row>
    <row r="63" spans="1:17" ht="14.25" hidden="1">
      <c r="A63" s="31"/>
      <c r="B63" s="35" t="s">
        <v>1505</v>
      </c>
      <c r="C63" s="35" t="s">
        <v>1506</v>
      </c>
      <c r="D63" s="162">
        <v>44014</v>
      </c>
      <c r="E63" s="84" t="s">
        <v>45</v>
      </c>
      <c r="F63" s="169">
        <v>2</v>
      </c>
      <c r="G63" s="164">
        <f>ROUNDUP(DATEDIF(D63,$B$791,"d")/7,0)</f>
        <v>6</v>
      </c>
      <c r="H63" s="172"/>
      <c r="I63" s="173"/>
      <c r="J63" s="172"/>
      <c r="K63" s="166">
        <f t="shared" si="0"/>
      </c>
      <c r="L63" s="172"/>
      <c r="M63" s="172"/>
      <c r="O63" s="6"/>
      <c r="Q63" s="6"/>
    </row>
    <row r="64" spans="1:17" ht="14.25" hidden="1">
      <c r="A64" s="31"/>
      <c r="B64" s="35" t="s">
        <v>416</v>
      </c>
      <c r="C64" s="35" t="s">
        <v>416</v>
      </c>
      <c r="D64" s="162">
        <v>43405</v>
      </c>
      <c r="E64" s="176" t="s">
        <v>21</v>
      </c>
      <c r="F64" s="163">
        <v>47</v>
      </c>
      <c r="G64" s="164">
        <f>ROUNDUP(DATEDIF(D64,$B$791,"d")/7,0)</f>
        <v>93</v>
      </c>
      <c r="H64" s="165"/>
      <c r="I64" s="165"/>
      <c r="J64" s="165"/>
      <c r="K64" s="166">
        <f t="shared" si="0"/>
      </c>
      <c r="L64" s="165"/>
      <c r="M64" s="165"/>
      <c r="O64" s="6"/>
      <c r="Q64" s="6"/>
    </row>
    <row r="65" spans="1:17" ht="14.25" hidden="1">
      <c r="A65" s="31"/>
      <c r="B65" s="84" t="s">
        <v>930</v>
      </c>
      <c r="C65" s="84" t="s">
        <v>930</v>
      </c>
      <c r="D65" s="177">
        <v>42962</v>
      </c>
      <c r="E65" s="84" t="s">
        <v>21</v>
      </c>
      <c r="F65" s="178">
        <v>78</v>
      </c>
      <c r="G65" s="164">
        <f>ROUNDUP(DATEDIF(D65,$B$791,"d")/7,0)</f>
        <v>157</v>
      </c>
      <c r="H65" s="172"/>
      <c r="I65" s="173"/>
      <c r="J65" s="172"/>
      <c r="K65" s="166">
        <f t="shared" si="0"/>
      </c>
      <c r="L65" s="172"/>
      <c r="M65" s="172"/>
      <c r="O65" s="6"/>
      <c r="Q65" s="6"/>
    </row>
    <row r="66" spans="1:17" ht="14.25" hidden="1">
      <c r="A66" s="31"/>
      <c r="B66" s="84" t="s">
        <v>1457</v>
      </c>
      <c r="C66" s="84" t="s">
        <v>1458</v>
      </c>
      <c r="D66" s="162">
        <v>43867</v>
      </c>
      <c r="E66" s="84" t="s">
        <v>1531</v>
      </c>
      <c r="F66" s="193"/>
      <c r="G66" s="164">
        <f>ROUNDUP(DATEDIF(D66,$B$791,"d")/7,0)</f>
        <v>27</v>
      </c>
      <c r="H66" s="165"/>
      <c r="I66" s="165"/>
      <c r="J66" s="165"/>
      <c r="K66" s="166"/>
      <c r="L66" s="165"/>
      <c r="M66" s="165"/>
      <c r="O66" s="6"/>
      <c r="Q66" s="6"/>
    </row>
    <row r="67" spans="1:17" ht="14.25" hidden="1">
      <c r="A67" s="31"/>
      <c r="F67" s="163">
        <v>66</v>
      </c>
      <c r="G67" s="164">
        <f>ROUNDUP(DATEDIF(D52,$B$791,"d")/7,0)</f>
        <v>29</v>
      </c>
      <c r="H67" s="165"/>
      <c r="I67" s="165"/>
      <c r="J67" s="165"/>
      <c r="K67" s="166">
        <f aca="true" t="shared" si="1" ref="K67:K130">IF(J67&lt;&gt;0,-(J67-H67)/J67,"")</f>
      </c>
      <c r="L67" s="165"/>
      <c r="M67" s="165"/>
      <c r="O67" s="6"/>
      <c r="Q67" s="6"/>
    </row>
    <row r="68" spans="1:17" ht="14.25" hidden="1">
      <c r="A68" s="31"/>
      <c r="B68" s="35" t="s">
        <v>1315</v>
      </c>
      <c r="C68" s="35" t="s">
        <v>1315</v>
      </c>
      <c r="D68" s="162">
        <v>43748</v>
      </c>
      <c r="E68" s="84" t="s">
        <v>68</v>
      </c>
      <c r="F68" s="167"/>
      <c r="G68" s="164">
        <f>ROUNDUP(DATEDIF(D68,$B$791,"d")/7,0)</f>
        <v>44</v>
      </c>
      <c r="H68" s="172"/>
      <c r="I68" s="173"/>
      <c r="J68" s="172"/>
      <c r="K68" s="166">
        <f t="shared" si="1"/>
      </c>
      <c r="L68" s="172"/>
      <c r="M68" s="172"/>
      <c r="O68" s="6"/>
      <c r="Q68" s="6"/>
    </row>
    <row r="69" spans="1:17" ht="14.25" hidden="1">
      <c r="A69" s="31"/>
      <c r="B69" s="32" t="s">
        <v>1514</v>
      </c>
      <c r="C69" s="32" t="s">
        <v>1513</v>
      </c>
      <c r="D69" s="154">
        <v>44021</v>
      </c>
      <c r="E69" s="37" t="s">
        <v>68</v>
      </c>
      <c r="F69" s="167"/>
      <c r="G69" s="164">
        <f>ROUNDUP(DATEDIF(D69,$B$791,"d")/7,0)</f>
        <v>5</v>
      </c>
      <c r="H69" s="172"/>
      <c r="I69" s="173"/>
      <c r="J69" s="172"/>
      <c r="K69" s="166">
        <f t="shared" si="1"/>
      </c>
      <c r="L69" s="172"/>
      <c r="M69" s="172"/>
      <c r="O69" s="6"/>
      <c r="Q69" s="6"/>
    </row>
    <row r="70" spans="1:17" ht="14.25" hidden="1">
      <c r="A70" s="31"/>
      <c r="B70" s="32" t="s">
        <v>1511</v>
      </c>
      <c r="C70" s="32" t="s">
        <v>1512</v>
      </c>
      <c r="D70" s="154">
        <v>44021</v>
      </c>
      <c r="E70" s="37" t="s">
        <v>68</v>
      </c>
      <c r="F70" s="167"/>
      <c r="G70" s="164">
        <f>ROUNDUP(DATEDIF(D70,$B$791,"d")/7,0)</f>
        <v>5</v>
      </c>
      <c r="H70" s="172"/>
      <c r="I70" s="173"/>
      <c r="J70" s="172"/>
      <c r="K70" s="166">
        <f t="shared" si="1"/>
      </c>
      <c r="L70" s="172"/>
      <c r="M70" s="172"/>
      <c r="O70" s="6"/>
      <c r="Q70" s="6"/>
    </row>
    <row r="71" spans="1:17" ht="14.25" hidden="1">
      <c r="A71" s="31"/>
      <c r="B71" s="204" t="s">
        <v>1450</v>
      </c>
      <c r="C71" s="204" t="s">
        <v>1451</v>
      </c>
      <c r="D71" s="185">
        <v>43860</v>
      </c>
      <c r="E71" s="132" t="s">
        <v>21</v>
      </c>
      <c r="F71" s="170">
        <v>35</v>
      </c>
      <c r="G71" s="164">
        <f>ROUNDUP(DATEDIF(D71,$B$791,"d")/7,0)</f>
        <v>28</v>
      </c>
      <c r="H71" s="165"/>
      <c r="I71" s="171"/>
      <c r="J71" s="165"/>
      <c r="K71" s="166">
        <f t="shared" si="1"/>
      </c>
      <c r="L71" s="165"/>
      <c r="M71" s="165"/>
      <c r="O71" s="6"/>
      <c r="Q71" s="6"/>
    </row>
    <row r="72" spans="1:17" ht="14.25" hidden="1">
      <c r="A72" s="31"/>
      <c r="B72" s="35" t="s">
        <v>1388</v>
      </c>
      <c r="C72" s="35" t="s">
        <v>1389</v>
      </c>
      <c r="D72" s="162">
        <v>43804</v>
      </c>
      <c r="E72" s="84" t="s">
        <v>68</v>
      </c>
      <c r="F72" s="167"/>
      <c r="G72" s="164">
        <f>ROUNDUP(DATEDIF(D72,$B$791,"d")/7,0)</f>
        <v>36</v>
      </c>
      <c r="H72" s="172"/>
      <c r="I72" s="173"/>
      <c r="J72" s="172"/>
      <c r="K72" s="166">
        <f t="shared" si="1"/>
      </c>
      <c r="L72" s="172"/>
      <c r="M72" s="172"/>
      <c r="O72" s="6"/>
      <c r="Q72" s="6"/>
    </row>
    <row r="73" spans="1:17" ht="14.25" hidden="1">
      <c r="A73" s="31"/>
      <c r="F73" s="169">
        <v>3</v>
      </c>
      <c r="G73" s="164">
        <f>ROUNDUP(DATEDIF(D50,$B$791,"d")/7,0)</f>
        <v>4</v>
      </c>
      <c r="H73" s="172"/>
      <c r="I73" s="173"/>
      <c r="J73" s="172"/>
      <c r="K73" s="166">
        <f t="shared" si="1"/>
      </c>
      <c r="L73" s="172"/>
      <c r="M73" s="172"/>
      <c r="O73" s="6"/>
      <c r="Q73" s="6"/>
    </row>
    <row r="74" spans="1:17" ht="14.25" hidden="1">
      <c r="A74" s="31"/>
      <c r="B74" s="84" t="s">
        <v>619</v>
      </c>
      <c r="C74" s="84" t="s">
        <v>620</v>
      </c>
      <c r="D74" s="162">
        <v>43251</v>
      </c>
      <c r="E74" s="84" t="s">
        <v>18</v>
      </c>
      <c r="F74" s="169">
        <v>1</v>
      </c>
      <c r="G74" s="164">
        <f>ROUNDUP(DATEDIF(D74,$B$791,"d")/7,0)</f>
        <v>115</v>
      </c>
      <c r="H74" s="172"/>
      <c r="I74" s="173"/>
      <c r="J74" s="172"/>
      <c r="K74" s="166">
        <f t="shared" si="1"/>
      </c>
      <c r="L74" s="172"/>
      <c r="M74" s="172"/>
      <c r="O74" s="6"/>
      <c r="Q74" s="6"/>
    </row>
    <row r="75" spans="1:17" ht="14.25" hidden="1">
      <c r="A75" s="31"/>
      <c r="B75" s="35" t="s">
        <v>809</v>
      </c>
      <c r="C75" s="35" t="s">
        <v>809</v>
      </c>
      <c r="D75" s="162">
        <v>43062</v>
      </c>
      <c r="E75" s="176" t="s">
        <v>21</v>
      </c>
      <c r="F75" s="170">
        <v>68</v>
      </c>
      <c r="G75" s="164">
        <f>ROUNDUP(DATEDIF(D75,$B$791,"d")/7,0)</f>
        <v>142</v>
      </c>
      <c r="H75" s="172"/>
      <c r="I75" s="173"/>
      <c r="J75" s="172"/>
      <c r="K75" s="166">
        <f t="shared" si="1"/>
      </c>
      <c r="L75" s="172"/>
      <c r="M75" s="172"/>
      <c r="O75" s="6"/>
      <c r="Q75" s="6"/>
    </row>
    <row r="76" spans="1:17" ht="14.25" hidden="1">
      <c r="A76" s="31"/>
      <c r="B76" s="181" t="s">
        <v>1035</v>
      </c>
      <c r="C76" s="181" t="s">
        <v>1035</v>
      </c>
      <c r="D76" s="162">
        <v>42831</v>
      </c>
      <c r="E76" s="183" t="s">
        <v>21</v>
      </c>
      <c r="F76" s="189">
        <v>41</v>
      </c>
      <c r="G76" s="164">
        <f>ROUNDUP(DATEDIF(D76,$B$791,"d")/7,0)</f>
        <v>175</v>
      </c>
      <c r="H76" s="165"/>
      <c r="I76" s="165"/>
      <c r="J76" s="165"/>
      <c r="K76" s="166">
        <f t="shared" si="1"/>
      </c>
      <c r="L76" s="165"/>
      <c r="M76" s="165"/>
      <c r="O76" s="6"/>
      <c r="Q76" s="6"/>
    </row>
    <row r="77" spans="1:17" ht="14.25" hidden="1">
      <c r="A77" s="31"/>
      <c r="B77" s="75">
        <v>1917</v>
      </c>
      <c r="C77" s="75">
        <v>1917</v>
      </c>
      <c r="D77" s="162">
        <v>43853</v>
      </c>
      <c r="E77" s="84" t="s">
        <v>15</v>
      </c>
      <c r="F77" s="163">
        <v>62</v>
      </c>
      <c r="G77" s="164">
        <f aca="true" t="shared" si="2" ref="G77:G108">ROUNDUP(DATEDIF(D77,$B$791,"d")/7,0)</f>
        <v>29</v>
      </c>
      <c r="H77" s="165"/>
      <c r="I77" s="165"/>
      <c r="J77" s="165"/>
      <c r="K77" s="166">
        <f t="shared" si="1"/>
      </c>
      <c r="L77" s="165"/>
      <c r="M77" s="165"/>
      <c r="O77" s="6"/>
      <c r="Q77" s="6"/>
    </row>
    <row r="78" spans="1:17" ht="14.25" hidden="1">
      <c r="A78" s="31"/>
      <c r="B78" s="84" t="s">
        <v>29</v>
      </c>
      <c r="C78" s="84" t="s">
        <v>30</v>
      </c>
      <c r="D78" s="162">
        <v>43692</v>
      </c>
      <c r="E78" s="84" t="s">
        <v>21</v>
      </c>
      <c r="F78" s="163">
        <v>81</v>
      </c>
      <c r="G78" s="164">
        <f t="shared" si="2"/>
        <v>52</v>
      </c>
      <c r="H78" s="165"/>
      <c r="I78" s="165"/>
      <c r="J78" s="165"/>
      <c r="K78" s="166">
        <f t="shared" si="1"/>
      </c>
      <c r="L78" s="165"/>
      <c r="M78" s="165"/>
      <c r="O78" s="6"/>
      <c r="Q78" s="6"/>
    </row>
    <row r="79" spans="1:17" ht="14.25" hidden="1">
      <c r="A79" s="31"/>
      <c r="B79" s="35" t="s">
        <v>1408</v>
      </c>
      <c r="C79" s="35" t="s">
        <v>1409</v>
      </c>
      <c r="D79" s="162">
        <v>43825</v>
      </c>
      <c r="E79" s="84" t="s">
        <v>15</v>
      </c>
      <c r="F79" s="163">
        <v>47</v>
      </c>
      <c r="G79" s="164">
        <f t="shared" si="2"/>
        <v>33</v>
      </c>
      <c r="H79" s="165"/>
      <c r="I79" s="165"/>
      <c r="J79" s="165"/>
      <c r="K79" s="166">
        <f t="shared" si="1"/>
      </c>
      <c r="L79" s="165"/>
      <c r="M79" s="165"/>
      <c r="O79" s="6"/>
      <c r="Q79" s="6"/>
    </row>
    <row r="80" spans="1:17" ht="14.25" hidden="1">
      <c r="A80" s="31"/>
      <c r="F80" s="169">
        <v>5</v>
      </c>
      <c r="G80" s="164">
        <f>ROUNDUP(DATEDIF(D49,$B$791,"d")/7,0)</f>
        <v>24</v>
      </c>
      <c r="H80" s="172"/>
      <c r="I80" s="173"/>
      <c r="J80" s="172"/>
      <c r="K80" s="166">
        <f t="shared" si="1"/>
      </c>
      <c r="L80" s="172"/>
      <c r="M80" s="172"/>
      <c r="O80" s="6"/>
      <c r="Q80" s="6"/>
    </row>
    <row r="81" spans="1:17" ht="14.25" hidden="1">
      <c r="A81" s="31"/>
      <c r="B81" s="35" t="s">
        <v>829</v>
      </c>
      <c r="C81" s="35" t="s">
        <v>830</v>
      </c>
      <c r="D81" s="162">
        <v>43041</v>
      </c>
      <c r="E81" s="84" t="s">
        <v>18</v>
      </c>
      <c r="F81" s="169">
        <v>6</v>
      </c>
      <c r="G81" s="164">
        <f t="shared" si="2"/>
        <v>145</v>
      </c>
      <c r="H81" s="172"/>
      <c r="I81" s="173"/>
      <c r="J81" s="172"/>
      <c r="K81" s="166">
        <f t="shared" si="1"/>
      </c>
      <c r="L81" s="172"/>
      <c r="M81" s="172"/>
      <c r="O81" s="6"/>
      <c r="Q81" s="6"/>
    </row>
    <row r="82" spans="1:17" ht="14.25" hidden="1">
      <c r="A82" s="31"/>
      <c r="B82" s="35" t="s">
        <v>1114</v>
      </c>
      <c r="C82" s="35" t="s">
        <v>1115</v>
      </c>
      <c r="D82" s="162">
        <v>42719</v>
      </c>
      <c r="E82" s="84" t="s">
        <v>18</v>
      </c>
      <c r="F82" s="169">
        <v>5</v>
      </c>
      <c r="G82" s="164">
        <f t="shared" si="2"/>
        <v>191</v>
      </c>
      <c r="H82" s="172"/>
      <c r="I82" s="173"/>
      <c r="J82" s="172"/>
      <c r="K82" s="166">
        <f t="shared" si="1"/>
      </c>
      <c r="L82" s="172"/>
      <c r="M82" s="172"/>
      <c r="O82" s="6"/>
      <c r="Q82" s="6"/>
    </row>
    <row r="83" spans="1:17" ht="14.25" hidden="1">
      <c r="A83" s="31"/>
      <c r="B83" s="32" t="s">
        <v>416</v>
      </c>
      <c r="C83" s="32" t="s">
        <v>416</v>
      </c>
      <c r="D83" s="162">
        <v>43405</v>
      </c>
      <c r="E83" s="183" t="s">
        <v>21</v>
      </c>
      <c r="F83" s="189">
        <v>47</v>
      </c>
      <c r="G83" s="164">
        <f t="shared" si="2"/>
        <v>93</v>
      </c>
      <c r="H83" s="165"/>
      <c r="I83" s="165"/>
      <c r="J83" s="165"/>
      <c r="K83" s="205">
        <f t="shared" si="1"/>
      </c>
      <c r="L83" s="165"/>
      <c r="M83" s="165"/>
      <c r="O83" s="6"/>
      <c r="Q83" s="6"/>
    </row>
    <row r="84" spans="1:17" ht="14.25" hidden="1">
      <c r="A84" s="31"/>
      <c r="B84" s="32" t="s">
        <v>1338</v>
      </c>
      <c r="C84" s="32" t="s">
        <v>1500</v>
      </c>
      <c r="D84" s="154">
        <v>43769</v>
      </c>
      <c r="E84" s="37" t="s">
        <v>18</v>
      </c>
      <c r="F84" s="169">
        <v>2</v>
      </c>
      <c r="G84" s="164">
        <f t="shared" si="2"/>
        <v>41</v>
      </c>
      <c r="H84" s="165"/>
      <c r="I84" s="165"/>
      <c r="J84" s="165"/>
      <c r="K84" s="166">
        <f t="shared" si="1"/>
      </c>
      <c r="L84" s="165"/>
      <c r="M84" s="165"/>
      <c r="O84" s="6"/>
      <c r="Q84" s="6"/>
    </row>
    <row r="85" spans="1:17" ht="14.25" hidden="1">
      <c r="A85" s="31"/>
      <c r="B85" s="35" t="s">
        <v>696</v>
      </c>
      <c r="C85" s="35" t="s">
        <v>697</v>
      </c>
      <c r="D85" s="162">
        <v>43167</v>
      </c>
      <c r="E85" s="176" t="s">
        <v>18</v>
      </c>
      <c r="F85" s="169">
        <v>1</v>
      </c>
      <c r="G85" s="164">
        <f t="shared" si="2"/>
        <v>127</v>
      </c>
      <c r="H85" s="172"/>
      <c r="I85" s="173"/>
      <c r="J85" s="172"/>
      <c r="K85" s="166">
        <f t="shared" si="1"/>
      </c>
      <c r="L85" s="172"/>
      <c r="M85" s="172"/>
      <c r="O85" s="6"/>
      <c r="Q85" s="6"/>
    </row>
    <row r="86" spans="1:17" ht="14.25" hidden="1">
      <c r="A86" s="31"/>
      <c r="B86" s="35" t="s">
        <v>1473</v>
      </c>
      <c r="C86" s="35" t="s">
        <v>1474</v>
      </c>
      <c r="D86" s="162">
        <v>43881</v>
      </c>
      <c r="E86" s="84" t="s">
        <v>33</v>
      </c>
      <c r="F86" s="169">
        <v>1</v>
      </c>
      <c r="G86" s="164">
        <f t="shared" si="2"/>
        <v>25</v>
      </c>
      <c r="H86" s="172"/>
      <c r="I86" s="173"/>
      <c r="J86" s="172"/>
      <c r="K86" s="166">
        <f t="shared" si="1"/>
      </c>
      <c r="L86" s="172"/>
      <c r="M86" s="172"/>
      <c r="O86" s="6"/>
      <c r="Q86" s="6"/>
    </row>
    <row r="87" spans="1:17" ht="14.25" hidden="1">
      <c r="A87" s="31"/>
      <c r="B87" s="32" t="s">
        <v>1488</v>
      </c>
      <c r="C87" s="32" t="s">
        <v>1489</v>
      </c>
      <c r="D87" s="154">
        <v>44021</v>
      </c>
      <c r="E87" s="37" t="s">
        <v>68</v>
      </c>
      <c r="F87" s="167"/>
      <c r="G87" s="164">
        <f t="shared" si="2"/>
        <v>5</v>
      </c>
      <c r="H87" s="172"/>
      <c r="I87" s="173"/>
      <c r="J87" s="172"/>
      <c r="K87" s="166">
        <f t="shared" si="1"/>
      </c>
      <c r="L87" s="172"/>
      <c r="M87" s="172"/>
      <c r="O87" s="6"/>
      <c r="Q87" s="6"/>
    </row>
    <row r="88" spans="1:14" ht="14.25" hidden="1">
      <c r="A88" s="31"/>
      <c r="B88" s="35" t="s">
        <v>1396</v>
      </c>
      <c r="C88" s="35" t="s">
        <v>1397</v>
      </c>
      <c r="D88" s="162">
        <v>43818</v>
      </c>
      <c r="E88" s="84" t="s">
        <v>18</v>
      </c>
      <c r="F88" s="169">
        <v>7</v>
      </c>
      <c r="G88" s="164">
        <f t="shared" si="2"/>
        <v>34</v>
      </c>
      <c r="H88" s="165"/>
      <c r="I88" s="165"/>
      <c r="J88" s="165"/>
      <c r="K88" s="166">
        <f t="shared" si="1"/>
      </c>
      <c r="L88" s="165"/>
      <c r="M88" s="165"/>
      <c r="N88" s="18"/>
    </row>
    <row r="89" spans="1:14" ht="14.25" hidden="1">
      <c r="A89" s="31"/>
      <c r="B89" s="35" t="s">
        <v>1507</v>
      </c>
      <c r="C89" s="35" t="s">
        <v>1508</v>
      </c>
      <c r="D89" s="162">
        <v>42356</v>
      </c>
      <c r="E89" s="176" t="s">
        <v>18</v>
      </c>
      <c r="F89" s="169">
        <v>6</v>
      </c>
      <c r="G89" s="164">
        <f t="shared" si="2"/>
        <v>243</v>
      </c>
      <c r="H89" s="165"/>
      <c r="I89" s="165"/>
      <c r="J89" s="165"/>
      <c r="K89" s="166">
        <f t="shared" si="1"/>
      </c>
      <c r="L89" s="165"/>
      <c r="M89" s="165"/>
      <c r="N89" s="18"/>
    </row>
    <row r="90" spans="1:17" ht="14.25" hidden="1">
      <c r="A90" s="31"/>
      <c r="B90" s="35" t="s">
        <v>788</v>
      </c>
      <c r="C90" s="35" t="s">
        <v>789</v>
      </c>
      <c r="D90" s="177">
        <v>43083</v>
      </c>
      <c r="E90" s="176" t="s">
        <v>18</v>
      </c>
      <c r="F90" s="169">
        <v>5</v>
      </c>
      <c r="G90" s="164">
        <f t="shared" si="2"/>
        <v>139</v>
      </c>
      <c r="H90" s="165"/>
      <c r="I90" s="165"/>
      <c r="J90" s="165"/>
      <c r="K90" s="166">
        <f t="shared" si="1"/>
      </c>
      <c r="L90" s="165"/>
      <c r="M90" s="165"/>
      <c r="O90" s="6"/>
      <c r="Q90" s="6"/>
    </row>
    <row r="91" spans="1:17" ht="14.25" hidden="1">
      <c r="A91" s="31"/>
      <c r="B91" s="84" t="s">
        <v>1438</v>
      </c>
      <c r="C91" s="84" t="s">
        <v>1439</v>
      </c>
      <c r="D91" s="162">
        <v>43853</v>
      </c>
      <c r="E91" s="84" t="s">
        <v>18</v>
      </c>
      <c r="F91" s="169">
        <v>3</v>
      </c>
      <c r="G91" s="164">
        <f t="shared" si="2"/>
        <v>29</v>
      </c>
      <c r="H91" s="165"/>
      <c r="I91" s="165"/>
      <c r="J91" s="165"/>
      <c r="K91" s="166">
        <f t="shared" si="1"/>
      </c>
      <c r="L91" s="165"/>
      <c r="M91" s="165"/>
      <c r="O91" s="6"/>
      <c r="Q91" s="6"/>
    </row>
    <row r="92" spans="1:17" ht="14.25" hidden="1">
      <c r="A92" s="31"/>
      <c r="B92" s="35" t="s">
        <v>103</v>
      </c>
      <c r="C92" s="35" t="s">
        <v>104</v>
      </c>
      <c r="D92" s="162">
        <v>43405</v>
      </c>
      <c r="E92" s="84" t="s">
        <v>18</v>
      </c>
      <c r="F92" s="169">
        <v>4</v>
      </c>
      <c r="G92" s="164">
        <f t="shared" si="2"/>
        <v>93</v>
      </c>
      <c r="H92" s="165"/>
      <c r="I92" s="165"/>
      <c r="J92" s="165"/>
      <c r="K92" s="166">
        <f t="shared" si="1"/>
      </c>
      <c r="L92" s="165"/>
      <c r="M92" s="165"/>
      <c r="O92" s="6"/>
      <c r="Q92" s="6"/>
    </row>
    <row r="93" spans="1:17" ht="14.25" hidden="1">
      <c r="A93" s="31"/>
      <c r="B93" s="35" t="s">
        <v>46</v>
      </c>
      <c r="C93" s="35" t="s">
        <v>47</v>
      </c>
      <c r="D93" s="162">
        <v>43685</v>
      </c>
      <c r="E93" s="84" t="s">
        <v>21</v>
      </c>
      <c r="F93" s="163">
        <v>81</v>
      </c>
      <c r="G93" s="164">
        <f t="shared" si="2"/>
        <v>53</v>
      </c>
      <c r="H93" s="165"/>
      <c r="I93" s="165"/>
      <c r="J93" s="165"/>
      <c r="K93" s="166">
        <f t="shared" si="1"/>
      </c>
      <c r="L93" s="165"/>
      <c r="M93" s="165"/>
      <c r="O93" s="6"/>
      <c r="Q93" s="6"/>
    </row>
    <row r="94" spans="1:17" ht="24" hidden="1">
      <c r="A94" s="31"/>
      <c r="B94" s="179" t="s">
        <v>992</v>
      </c>
      <c r="C94" s="179" t="s">
        <v>993</v>
      </c>
      <c r="D94" s="180">
        <v>42880</v>
      </c>
      <c r="E94" s="181" t="s">
        <v>18</v>
      </c>
      <c r="F94" s="169">
        <v>1</v>
      </c>
      <c r="G94" s="164">
        <f t="shared" si="2"/>
        <v>168</v>
      </c>
      <c r="H94" s="165"/>
      <c r="I94" s="165"/>
      <c r="J94" s="165"/>
      <c r="K94" s="166">
        <f t="shared" si="1"/>
      </c>
      <c r="L94" s="165"/>
      <c r="M94" s="165"/>
      <c r="O94" s="6"/>
      <c r="Q94" s="6"/>
    </row>
    <row r="95" spans="1:17" ht="14.25" hidden="1">
      <c r="A95" s="31"/>
      <c r="B95" s="32" t="s">
        <v>93</v>
      </c>
      <c r="C95" s="32" t="s">
        <v>94</v>
      </c>
      <c r="D95" s="154">
        <v>43594</v>
      </c>
      <c r="E95" s="37" t="s">
        <v>18</v>
      </c>
      <c r="F95" s="169">
        <v>1</v>
      </c>
      <c r="G95" s="164">
        <f t="shared" si="2"/>
        <v>66</v>
      </c>
      <c r="H95" s="165"/>
      <c r="I95" s="165"/>
      <c r="J95" s="165"/>
      <c r="K95" s="166">
        <f t="shared" si="1"/>
      </c>
      <c r="L95" s="165"/>
      <c r="M95" s="165"/>
      <c r="O95" s="6"/>
      <c r="Q95" s="6"/>
    </row>
    <row r="96" spans="1:15" ht="14.25" hidden="1">
      <c r="A96" s="31"/>
      <c r="B96" s="35" t="s">
        <v>1473</v>
      </c>
      <c r="C96" s="35" t="s">
        <v>1474</v>
      </c>
      <c r="D96" s="162">
        <v>43881</v>
      </c>
      <c r="E96" s="84" t="s">
        <v>33</v>
      </c>
      <c r="F96" s="169">
        <v>1</v>
      </c>
      <c r="G96" s="164">
        <f t="shared" si="2"/>
        <v>25</v>
      </c>
      <c r="H96" s="165"/>
      <c r="I96" s="165"/>
      <c r="J96" s="165"/>
      <c r="K96" s="166">
        <f t="shared" si="1"/>
      </c>
      <c r="L96" s="165"/>
      <c r="M96" s="165"/>
      <c r="O96" s="6"/>
    </row>
    <row r="97" spans="1:17" ht="14.25" hidden="1">
      <c r="A97" s="31"/>
      <c r="B97" s="84" t="s">
        <v>1486</v>
      </c>
      <c r="C97" s="84" t="s">
        <v>1482</v>
      </c>
      <c r="D97" s="162">
        <v>43888</v>
      </c>
      <c r="E97" s="84" t="s">
        <v>24</v>
      </c>
      <c r="F97" s="169">
        <v>22</v>
      </c>
      <c r="G97" s="164">
        <f t="shared" si="2"/>
        <v>24</v>
      </c>
      <c r="H97" s="165"/>
      <c r="I97" s="171"/>
      <c r="J97" s="165"/>
      <c r="K97" s="166">
        <f t="shared" si="1"/>
      </c>
      <c r="L97" s="165"/>
      <c r="M97" s="171"/>
      <c r="Q97" s="6"/>
    </row>
    <row r="98" spans="1:17" ht="14.25" hidden="1">
      <c r="A98" s="31"/>
      <c r="B98" s="35" t="s">
        <v>1388</v>
      </c>
      <c r="C98" s="35" t="s">
        <v>1389</v>
      </c>
      <c r="D98" s="162">
        <v>43804</v>
      </c>
      <c r="E98" s="84" t="s">
        <v>68</v>
      </c>
      <c r="F98" s="182"/>
      <c r="G98" s="164">
        <f t="shared" si="2"/>
        <v>36</v>
      </c>
      <c r="H98" s="206"/>
      <c r="I98" s="206"/>
      <c r="J98" s="206"/>
      <c r="K98" s="166">
        <f t="shared" si="1"/>
      </c>
      <c r="L98" s="206"/>
      <c r="M98" s="206"/>
      <c r="Q98" s="6"/>
    </row>
    <row r="99" spans="1:13" ht="14.25" hidden="1">
      <c r="A99" s="31"/>
      <c r="B99" s="35" t="s">
        <v>1446</v>
      </c>
      <c r="C99" s="35" t="s">
        <v>1447</v>
      </c>
      <c r="D99" s="162">
        <v>43860</v>
      </c>
      <c r="E99" s="84" t="s">
        <v>27</v>
      </c>
      <c r="F99" s="207">
        <v>54</v>
      </c>
      <c r="G99" s="164">
        <f t="shared" si="2"/>
        <v>28</v>
      </c>
      <c r="H99" s="165"/>
      <c r="I99" s="171"/>
      <c r="J99" s="165"/>
      <c r="K99" s="166">
        <f t="shared" si="1"/>
      </c>
      <c r="L99" s="165"/>
      <c r="M99" s="171"/>
    </row>
    <row r="100" spans="1:17" ht="14.25" hidden="1">
      <c r="A100" s="31"/>
      <c r="B100" s="84" t="s">
        <v>1438</v>
      </c>
      <c r="C100" s="84" t="s">
        <v>1439</v>
      </c>
      <c r="D100" s="162">
        <v>43853</v>
      </c>
      <c r="E100" s="84" t="s">
        <v>18</v>
      </c>
      <c r="F100" s="163">
        <v>44</v>
      </c>
      <c r="G100" s="164">
        <f t="shared" si="2"/>
        <v>29</v>
      </c>
      <c r="H100" s="165"/>
      <c r="I100" s="171"/>
      <c r="J100" s="165"/>
      <c r="K100" s="166">
        <f t="shared" si="1"/>
      </c>
      <c r="L100" s="165"/>
      <c r="M100" s="165"/>
      <c r="Q100" s="6"/>
    </row>
    <row r="101" spans="1:13" ht="14.25" hidden="1">
      <c r="A101" s="31"/>
      <c r="B101" s="84" t="s">
        <v>1416</v>
      </c>
      <c r="C101" s="84" t="s">
        <v>1417</v>
      </c>
      <c r="D101" s="162">
        <v>43832</v>
      </c>
      <c r="E101" s="84" t="s">
        <v>15</v>
      </c>
      <c r="F101" s="163">
        <v>60</v>
      </c>
      <c r="G101" s="164">
        <f t="shared" si="2"/>
        <v>32</v>
      </c>
      <c r="H101" s="206"/>
      <c r="I101" s="206"/>
      <c r="J101" s="206"/>
      <c r="K101" s="166">
        <f t="shared" si="1"/>
      </c>
      <c r="L101" s="206"/>
      <c r="M101" s="206"/>
    </row>
    <row r="102" spans="1:17" ht="14.25" hidden="1">
      <c r="A102" s="31"/>
      <c r="B102" s="75">
        <v>1917</v>
      </c>
      <c r="C102" s="75">
        <v>1917</v>
      </c>
      <c r="D102" s="162">
        <v>43853</v>
      </c>
      <c r="E102" s="84" t="s">
        <v>15</v>
      </c>
      <c r="F102" s="163">
        <v>62</v>
      </c>
      <c r="G102" s="164">
        <f t="shared" si="2"/>
        <v>29</v>
      </c>
      <c r="H102" s="165"/>
      <c r="I102" s="171"/>
      <c r="J102" s="165"/>
      <c r="K102" s="166">
        <f t="shared" si="1"/>
      </c>
      <c r="L102" s="165"/>
      <c r="M102" s="165"/>
      <c r="Q102" s="6"/>
    </row>
    <row r="103" spans="1:13" ht="14.25" hidden="1">
      <c r="A103" s="31"/>
      <c r="B103" s="35" t="s">
        <v>1432</v>
      </c>
      <c r="C103" s="35" t="s">
        <v>1433</v>
      </c>
      <c r="D103" s="162">
        <v>43846</v>
      </c>
      <c r="E103" s="84" t="s">
        <v>27</v>
      </c>
      <c r="F103" s="163">
        <v>63</v>
      </c>
      <c r="G103" s="164">
        <f t="shared" si="2"/>
        <v>30</v>
      </c>
      <c r="H103" s="165"/>
      <c r="I103" s="165"/>
      <c r="J103" s="165"/>
      <c r="K103" s="166">
        <f t="shared" si="1"/>
      </c>
      <c r="L103" s="165"/>
      <c r="M103" s="165"/>
    </row>
    <row r="104" spans="1:13" ht="14.25" hidden="1">
      <c r="A104" s="31"/>
      <c r="B104" s="84" t="s">
        <v>1364</v>
      </c>
      <c r="C104" s="84" t="s">
        <v>1365</v>
      </c>
      <c r="D104" s="162">
        <v>43790</v>
      </c>
      <c r="E104" s="84" t="s">
        <v>18</v>
      </c>
      <c r="F104" s="163">
        <v>80</v>
      </c>
      <c r="G104" s="164">
        <f t="shared" si="2"/>
        <v>38</v>
      </c>
      <c r="H104" s="165"/>
      <c r="I104" s="165"/>
      <c r="J104" s="165"/>
      <c r="K104" s="166">
        <f t="shared" si="1"/>
      </c>
      <c r="L104" s="165"/>
      <c r="M104" s="165"/>
    </row>
    <row r="105" spans="1:13" ht="14.25" hidden="1">
      <c r="A105" s="31"/>
      <c r="B105" s="35" t="s">
        <v>1459</v>
      </c>
      <c r="C105" s="35" t="s">
        <v>1460</v>
      </c>
      <c r="D105" s="162">
        <v>43867</v>
      </c>
      <c r="E105" s="84" t="s">
        <v>24</v>
      </c>
      <c r="F105" s="169">
        <v>8</v>
      </c>
      <c r="G105" s="164">
        <f t="shared" si="2"/>
        <v>27</v>
      </c>
      <c r="H105" s="165"/>
      <c r="I105" s="165"/>
      <c r="J105" s="165"/>
      <c r="K105" s="166">
        <f t="shared" si="1"/>
      </c>
      <c r="L105" s="165"/>
      <c r="M105" s="165"/>
    </row>
    <row r="106" spans="1:13" ht="14.25" hidden="1">
      <c r="A106" s="31"/>
      <c r="B106" s="35" t="s">
        <v>1396</v>
      </c>
      <c r="C106" s="35" t="s">
        <v>1397</v>
      </c>
      <c r="D106" s="162">
        <v>43818</v>
      </c>
      <c r="E106" s="84" t="s">
        <v>18</v>
      </c>
      <c r="F106" s="163">
        <v>88</v>
      </c>
      <c r="G106" s="164">
        <f t="shared" si="2"/>
        <v>34</v>
      </c>
      <c r="H106" s="165"/>
      <c r="I106" s="165"/>
      <c r="J106" s="165"/>
      <c r="K106" s="166">
        <f t="shared" si="1"/>
      </c>
      <c r="L106" s="165"/>
      <c r="M106" s="165"/>
    </row>
    <row r="107" spans="1:13" ht="14.25" hidden="1">
      <c r="A107" s="31"/>
      <c r="B107" s="84" t="s">
        <v>1492</v>
      </c>
      <c r="C107" s="84" t="s">
        <v>1493</v>
      </c>
      <c r="D107" s="162">
        <v>43895</v>
      </c>
      <c r="E107" s="84" t="s">
        <v>27</v>
      </c>
      <c r="F107" s="163">
        <v>56</v>
      </c>
      <c r="G107" s="164">
        <f t="shared" si="2"/>
        <v>23</v>
      </c>
      <c r="H107" s="165"/>
      <c r="I107" s="165"/>
      <c r="J107" s="165"/>
      <c r="K107" s="166">
        <f t="shared" si="1"/>
      </c>
      <c r="L107" s="165"/>
      <c r="M107" s="165"/>
    </row>
    <row r="108" spans="1:13" ht="14.25" hidden="1">
      <c r="A108" s="31"/>
      <c r="B108" s="35" t="s">
        <v>1471</v>
      </c>
      <c r="C108" s="35" t="s">
        <v>1472</v>
      </c>
      <c r="D108" s="162">
        <v>43881</v>
      </c>
      <c r="E108" s="84" t="s">
        <v>18</v>
      </c>
      <c r="F108" s="163">
        <v>67</v>
      </c>
      <c r="G108" s="164">
        <f t="shared" si="2"/>
        <v>25</v>
      </c>
      <c r="H108" s="165"/>
      <c r="I108" s="165"/>
      <c r="J108" s="165"/>
      <c r="K108" s="166">
        <f t="shared" si="1"/>
      </c>
      <c r="L108" s="206"/>
      <c r="M108" s="206"/>
    </row>
    <row r="109" spans="1:13" ht="14.25" hidden="1">
      <c r="A109" s="31"/>
      <c r="B109" s="35" t="s">
        <v>1463</v>
      </c>
      <c r="C109" s="35" t="s">
        <v>1464</v>
      </c>
      <c r="D109" s="162">
        <v>43874</v>
      </c>
      <c r="E109" s="84" t="s">
        <v>27</v>
      </c>
      <c r="F109" s="163">
        <v>61</v>
      </c>
      <c r="G109" s="164">
        <f aca="true" t="shared" si="3" ref="G109:G117">ROUNDUP(DATEDIF(D109,$B$791,"d")/7,0)</f>
        <v>26</v>
      </c>
      <c r="H109" s="165"/>
      <c r="I109" s="165"/>
      <c r="J109" s="165"/>
      <c r="K109" s="166">
        <f t="shared" si="1"/>
      </c>
      <c r="L109" s="165"/>
      <c r="M109" s="165"/>
    </row>
    <row r="110" spans="1:13" ht="14.25" hidden="1">
      <c r="A110" s="31"/>
      <c r="B110" s="84" t="s">
        <v>1484</v>
      </c>
      <c r="C110" s="84" t="s">
        <v>1481</v>
      </c>
      <c r="D110" s="162">
        <v>43888</v>
      </c>
      <c r="E110" s="84" t="s">
        <v>27</v>
      </c>
      <c r="F110" s="163">
        <v>57</v>
      </c>
      <c r="G110" s="164">
        <f t="shared" si="3"/>
        <v>24</v>
      </c>
      <c r="H110" s="165"/>
      <c r="I110" s="171"/>
      <c r="J110" s="165"/>
      <c r="K110" s="166">
        <f t="shared" si="1"/>
      </c>
      <c r="L110" s="165"/>
      <c r="M110" s="171"/>
    </row>
    <row r="111" spans="1:13" ht="14.25" hidden="1">
      <c r="A111" s="31"/>
      <c r="B111" s="84" t="s">
        <v>1490</v>
      </c>
      <c r="C111" s="84" t="s">
        <v>1491</v>
      </c>
      <c r="D111" s="162">
        <v>43895</v>
      </c>
      <c r="E111" s="84" t="s">
        <v>18</v>
      </c>
      <c r="F111" s="163">
        <v>72</v>
      </c>
      <c r="G111" s="164">
        <f t="shared" si="3"/>
        <v>23</v>
      </c>
      <c r="H111" s="165"/>
      <c r="I111" s="165"/>
      <c r="J111" s="165"/>
      <c r="K111" s="166">
        <f t="shared" si="1"/>
      </c>
      <c r="L111" s="165"/>
      <c r="M111" s="165"/>
    </row>
    <row r="112" spans="1:13" ht="14.25" hidden="1">
      <c r="A112" s="31"/>
      <c r="B112" s="84" t="s">
        <v>1494</v>
      </c>
      <c r="C112" s="84" t="s">
        <v>1495</v>
      </c>
      <c r="D112" s="162">
        <v>43895</v>
      </c>
      <c r="E112" s="84" t="s">
        <v>45</v>
      </c>
      <c r="F112" s="169">
        <v>38</v>
      </c>
      <c r="G112" s="164">
        <f t="shared" si="3"/>
        <v>23</v>
      </c>
      <c r="H112" s="165"/>
      <c r="I112" s="165"/>
      <c r="J112" s="165"/>
      <c r="K112" s="166">
        <f t="shared" si="1"/>
      </c>
      <c r="L112" s="165"/>
      <c r="M112" s="165"/>
    </row>
    <row r="113" spans="1:13" ht="14.25" hidden="1">
      <c r="A113" s="31"/>
      <c r="B113" s="35" t="s">
        <v>1434</v>
      </c>
      <c r="C113" s="35" t="s">
        <v>1434</v>
      </c>
      <c r="D113" s="162">
        <v>43846</v>
      </c>
      <c r="E113" s="84" t="s">
        <v>24</v>
      </c>
      <c r="F113" s="169">
        <v>6</v>
      </c>
      <c r="G113" s="164">
        <f t="shared" si="3"/>
        <v>30</v>
      </c>
      <c r="H113" s="165"/>
      <c r="I113" s="171"/>
      <c r="J113" s="165"/>
      <c r="K113" s="166">
        <f t="shared" si="1"/>
      </c>
      <c r="L113" s="206"/>
      <c r="M113" s="206"/>
    </row>
    <row r="114" spans="1:14" ht="14.25" hidden="1">
      <c r="A114" s="31"/>
      <c r="B114" s="35" t="s">
        <v>1410</v>
      </c>
      <c r="C114" s="35" t="s">
        <v>1411</v>
      </c>
      <c r="D114" s="162">
        <v>43825</v>
      </c>
      <c r="E114" s="84" t="s">
        <v>18</v>
      </c>
      <c r="F114" s="163">
        <v>70</v>
      </c>
      <c r="G114" s="164">
        <f t="shared" si="3"/>
        <v>33</v>
      </c>
      <c r="H114" s="165"/>
      <c r="I114" s="165"/>
      <c r="J114" s="165"/>
      <c r="K114" s="166">
        <f t="shared" si="1"/>
      </c>
      <c r="L114" s="165"/>
      <c r="M114" s="165"/>
      <c r="N114" s="18"/>
    </row>
    <row r="115" spans="1:14" ht="14.25" hidden="1">
      <c r="A115" s="31"/>
      <c r="B115" s="35" t="s">
        <v>1457</v>
      </c>
      <c r="C115" s="35" t="s">
        <v>1458</v>
      </c>
      <c r="D115" s="162">
        <v>43867</v>
      </c>
      <c r="E115" s="84" t="s">
        <v>33</v>
      </c>
      <c r="F115" s="169">
        <v>2</v>
      </c>
      <c r="G115" s="164">
        <f t="shared" si="3"/>
        <v>27</v>
      </c>
      <c r="H115" s="165"/>
      <c r="I115" s="165"/>
      <c r="J115" s="165"/>
      <c r="K115" s="166">
        <f t="shared" si="1"/>
      </c>
      <c r="L115" s="165"/>
      <c r="M115" s="165"/>
      <c r="N115" s="18"/>
    </row>
    <row r="116" spans="1:17" ht="14.25" hidden="1">
      <c r="A116" s="31"/>
      <c r="B116" s="32" t="s">
        <v>75</v>
      </c>
      <c r="C116" s="32" t="s">
        <v>75</v>
      </c>
      <c r="D116" s="162">
        <v>43741</v>
      </c>
      <c r="E116" s="183" t="s">
        <v>21</v>
      </c>
      <c r="F116" s="195">
        <v>69</v>
      </c>
      <c r="G116" s="164">
        <f t="shared" si="3"/>
        <v>45</v>
      </c>
      <c r="H116" s="165"/>
      <c r="I116" s="171"/>
      <c r="J116" s="165"/>
      <c r="K116" s="166">
        <f t="shared" si="1"/>
      </c>
      <c r="L116" s="165"/>
      <c r="M116" s="165"/>
      <c r="O116" s="6"/>
      <c r="Q116" s="6"/>
    </row>
    <row r="117" spans="1:17" ht="14.25" hidden="1">
      <c r="A117" s="31"/>
      <c r="B117" s="84" t="s">
        <v>1418</v>
      </c>
      <c r="C117" s="84" t="s">
        <v>1419</v>
      </c>
      <c r="D117" s="162">
        <v>43832</v>
      </c>
      <c r="E117" s="84" t="s">
        <v>21</v>
      </c>
      <c r="F117" s="163">
        <v>38</v>
      </c>
      <c r="G117" s="164">
        <f t="shared" si="3"/>
        <v>32</v>
      </c>
      <c r="H117" s="206"/>
      <c r="I117" s="206"/>
      <c r="J117" s="206"/>
      <c r="K117" s="166">
        <f t="shared" si="1"/>
      </c>
      <c r="L117" s="206"/>
      <c r="M117" s="206"/>
      <c r="O117" s="6"/>
      <c r="Q117" s="6"/>
    </row>
    <row r="118" spans="1:13" ht="14.25" hidden="1">
      <c r="A118" s="31"/>
      <c r="B118" s="84" t="s">
        <v>1496</v>
      </c>
      <c r="C118" s="84" t="s">
        <v>1496</v>
      </c>
      <c r="D118" s="162">
        <v>43902</v>
      </c>
      <c r="E118" s="84" t="s">
        <v>27</v>
      </c>
      <c r="F118" s="169">
        <v>1</v>
      </c>
      <c r="G118" s="164" t="s">
        <v>1499</v>
      </c>
      <c r="H118" s="165"/>
      <c r="I118" s="165"/>
      <c r="J118" s="165"/>
      <c r="K118" s="166">
        <f t="shared" si="1"/>
      </c>
      <c r="L118" s="165"/>
      <c r="M118" s="165"/>
    </row>
    <row r="119" spans="1:13" ht="14.25" hidden="1">
      <c r="A119" s="31"/>
      <c r="B119" s="84" t="s">
        <v>1497</v>
      </c>
      <c r="C119" s="84" t="s">
        <v>1498</v>
      </c>
      <c r="D119" s="162">
        <v>43895</v>
      </c>
      <c r="E119" s="84" t="s">
        <v>134</v>
      </c>
      <c r="F119" s="184"/>
      <c r="G119" s="164">
        <f aca="true" t="shared" si="4" ref="G119:G150">ROUNDUP(DATEDIF(D119,$B$791,"d")/7,0)</f>
        <v>23</v>
      </c>
      <c r="H119" s="165"/>
      <c r="I119" s="165"/>
      <c r="J119" s="165"/>
      <c r="K119" s="166">
        <f t="shared" si="1"/>
      </c>
      <c r="L119" s="165"/>
      <c r="M119" s="165"/>
    </row>
    <row r="120" spans="1:13" ht="14.25" hidden="1">
      <c r="A120" s="31"/>
      <c r="B120" s="35" t="s">
        <v>1467</v>
      </c>
      <c r="C120" s="35" t="s">
        <v>1468</v>
      </c>
      <c r="D120" s="162">
        <v>43874</v>
      </c>
      <c r="E120" s="84" t="s">
        <v>45</v>
      </c>
      <c r="F120" s="169">
        <v>16</v>
      </c>
      <c r="G120" s="164">
        <f t="shared" si="4"/>
        <v>26</v>
      </c>
      <c r="H120" s="165"/>
      <c r="I120" s="165"/>
      <c r="J120" s="165"/>
      <c r="K120" s="166">
        <f t="shared" si="1"/>
      </c>
      <c r="L120" s="165"/>
      <c r="M120" s="165"/>
    </row>
    <row r="121" spans="1:13" ht="14.25" hidden="1">
      <c r="A121" s="31"/>
      <c r="B121" s="84" t="s">
        <v>1488</v>
      </c>
      <c r="C121" s="84" t="s">
        <v>1489</v>
      </c>
      <c r="D121" s="162">
        <v>43888</v>
      </c>
      <c r="E121" s="84" t="s">
        <v>68</v>
      </c>
      <c r="F121" s="184"/>
      <c r="G121" s="164">
        <f t="shared" si="4"/>
        <v>24</v>
      </c>
      <c r="H121" s="165"/>
      <c r="I121" s="171"/>
      <c r="J121" s="165"/>
      <c r="K121" s="166">
        <f t="shared" si="1"/>
      </c>
      <c r="L121" s="165"/>
      <c r="M121" s="171"/>
    </row>
    <row r="122" spans="1:13" ht="14.25" hidden="1">
      <c r="A122" s="31"/>
      <c r="B122" s="35" t="s">
        <v>1475</v>
      </c>
      <c r="C122" s="35" t="s">
        <v>1476</v>
      </c>
      <c r="D122" s="162">
        <v>43881</v>
      </c>
      <c r="E122" s="84" t="s">
        <v>45</v>
      </c>
      <c r="F122" s="169">
        <v>9</v>
      </c>
      <c r="G122" s="164">
        <f t="shared" si="4"/>
        <v>25</v>
      </c>
      <c r="H122" s="165"/>
      <c r="I122" s="165"/>
      <c r="J122" s="165"/>
      <c r="K122" s="166">
        <f t="shared" si="1"/>
      </c>
      <c r="L122" s="165"/>
      <c r="M122" s="165"/>
    </row>
    <row r="123" spans="1:13" ht="14.25" hidden="1">
      <c r="A123" s="31"/>
      <c r="B123" s="132" t="s">
        <v>1420</v>
      </c>
      <c r="C123" s="132" t="s">
        <v>1421</v>
      </c>
      <c r="D123" s="185">
        <v>43832</v>
      </c>
      <c r="E123" s="132" t="s">
        <v>45</v>
      </c>
      <c r="F123" s="186">
        <v>4</v>
      </c>
      <c r="G123" s="164">
        <f t="shared" si="4"/>
        <v>32</v>
      </c>
      <c r="H123" s="206"/>
      <c r="I123" s="206"/>
      <c r="J123" s="206"/>
      <c r="K123" s="166">
        <f t="shared" si="1"/>
      </c>
      <c r="L123" s="206"/>
      <c r="M123" s="206"/>
    </row>
    <row r="124" spans="1:13" ht="14.25" hidden="1">
      <c r="A124" s="31"/>
      <c r="B124" s="84" t="s">
        <v>1369</v>
      </c>
      <c r="C124" s="84" t="s">
        <v>1369</v>
      </c>
      <c r="D124" s="162">
        <v>43790</v>
      </c>
      <c r="E124" s="84" t="s">
        <v>68</v>
      </c>
      <c r="F124" s="163"/>
      <c r="G124" s="164">
        <f t="shared" si="4"/>
        <v>38</v>
      </c>
      <c r="H124" s="165"/>
      <c r="I124" s="165"/>
      <c r="J124" s="165"/>
      <c r="K124" s="166">
        <f t="shared" si="1"/>
      </c>
      <c r="L124" s="165"/>
      <c r="M124" s="165"/>
    </row>
    <row r="125" spans="1:13" ht="14.25" hidden="1">
      <c r="A125" s="31"/>
      <c r="B125" s="32" t="s">
        <v>1428</v>
      </c>
      <c r="C125" s="32" t="s">
        <v>1429</v>
      </c>
      <c r="D125" s="162">
        <v>43839</v>
      </c>
      <c r="E125" s="176" t="s">
        <v>15</v>
      </c>
      <c r="F125" s="174">
        <v>52</v>
      </c>
      <c r="G125" s="164">
        <f t="shared" si="4"/>
        <v>31</v>
      </c>
      <c r="H125" s="165"/>
      <c r="I125" s="165"/>
      <c r="J125" s="165"/>
      <c r="K125" s="166">
        <f t="shared" si="1"/>
      </c>
      <c r="L125" s="206"/>
      <c r="M125" s="165"/>
    </row>
    <row r="126" spans="1:13" ht="14.25" hidden="1">
      <c r="A126" s="31"/>
      <c r="B126" s="84" t="s">
        <v>1358</v>
      </c>
      <c r="C126" s="84" t="s">
        <v>1359</v>
      </c>
      <c r="D126" s="162">
        <v>43783</v>
      </c>
      <c r="E126" s="84" t="s">
        <v>18</v>
      </c>
      <c r="F126" s="163">
        <v>67</v>
      </c>
      <c r="G126" s="164">
        <f t="shared" si="4"/>
        <v>39</v>
      </c>
      <c r="H126" s="206"/>
      <c r="I126" s="206"/>
      <c r="J126" s="206"/>
      <c r="K126" s="166">
        <f t="shared" si="1"/>
      </c>
      <c r="L126" s="206"/>
      <c r="M126" s="206"/>
    </row>
    <row r="127" spans="1:13" ht="14.25" hidden="1">
      <c r="A127" s="31"/>
      <c r="B127" s="131" t="s">
        <v>1426</v>
      </c>
      <c r="C127" s="32" t="s">
        <v>1427</v>
      </c>
      <c r="D127" s="162">
        <v>43839</v>
      </c>
      <c r="E127" s="176" t="s">
        <v>18</v>
      </c>
      <c r="F127" s="174">
        <v>62</v>
      </c>
      <c r="G127" s="164">
        <f t="shared" si="4"/>
        <v>31</v>
      </c>
      <c r="H127" s="165"/>
      <c r="I127" s="165"/>
      <c r="J127" s="165"/>
      <c r="K127" s="166">
        <f t="shared" si="1"/>
      </c>
      <c r="L127" s="165"/>
      <c r="M127" s="165"/>
    </row>
    <row r="128" spans="1:13" ht="14.25" hidden="1">
      <c r="A128" s="31"/>
      <c r="B128" s="35" t="s">
        <v>1461</v>
      </c>
      <c r="C128" s="35" t="s">
        <v>1462</v>
      </c>
      <c r="D128" s="162">
        <v>43867</v>
      </c>
      <c r="E128" s="84" t="s">
        <v>45</v>
      </c>
      <c r="F128" s="186">
        <v>7</v>
      </c>
      <c r="G128" s="164">
        <f t="shared" si="4"/>
        <v>27</v>
      </c>
      <c r="H128" s="165"/>
      <c r="I128" s="165"/>
      <c r="J128" s="165"/>
      <c r="K128" s="166">
        <f t="shared" si="1"/>
      </c>
      <c r="L128" s="165"/>
      <c r="M128" s="165"/>
    </row>
    <row r="129" spans="1:13" ht="14.25" hidden="1">
      <c r="A129" s="31"/>
      <c r="B129" s="35" t="s">
        <v>1414</v>
      </c>
      <c r="C129" s="35" t="s">
        <v>1415</v>
      </c>
      <c r="D129" s="162">
        <v>43825</v>
      </c>
      <c r="E129" s="84" t="s">
        <v>68</v>
      </c>
      <c r="F129" s="187"/>
      <c r="G129" s="164">
        <f t="shared" si="4"/>
        <v>33</v>
      </c>
      <c r="H129" s="165"/>
      <c r="I129" s="165"/>
      <c r="J129" s="165"/>
      <c r="K129" s="166">
        <f t="shared" si="1"/>
      </c>
      <c r="L129" s="165"/>
      <c r="M129" s="165"/>
    </row>
    <row r="130" spans="1:13" ht="14.25" hidden="1">
      <c r="A130" s="31"/>
      <c r="B130" s="35" t="s">
        <v>1404</v>
      </c>
      <c r="C130" s="35" t="s">
        <v>1405</v>
      </c>
      <c r="D130" s="162">
        <v>43818</v>
      </c>
      <c r="E130" s="84" t="s">
        <v>68</v>
      </c>
      <c r="F130" s="184"/>
      <c r="G130" s="164">
        <f t="shared" si="4"/>
        <v>34</v>
      </c>
      <c r="H130" s="165"/>
      <c r="I130" s="165"/>
      <c r="J130" s="165"/>
      <c r="K130" s="166">
        <f t="shared" si="1"/>
      </c>
      <c r="L130" s="206"/>
      <c r="M130" s="206"/>
    </row>
    <row r="131" spans="1:13" ht="14.25" hidden="1">
      <c r="A131" s="31"/>
      <c r="B131" s="84" t="s">
        <v>1440</v>
      </c>
      <c r="C131" s="84" t="s">
        <v>1441</v>
      </c>
      <c r="D131" s="162">
        <v>43853</v>
      </c>
      <c r="E131" s="84" t="s">
        <v>21</v>
      </c>
      <c r="F131" s="163">
        <v>32</v>
      </c>
      <c r="G131" s="164">
        <f t="shared" si="4"/>
        <v>29</v>
      </c>
      <c r="H131" s="165"/>
      <c r="I131" s="171"/>
      <c r="J131" s="165"/>
      <c r="K131" s="166">
        <f aca="true" t="shared" si="5" ref="K131:K194">IF(J131&lt;&gt;0,-(J131-H131)/J131,"")</f>
      </c>
      <c r="L131" s="165"/>
      <c r="M131" s="165"/>
    </row>
    <row r="132" spans="1:13" ht="14.25" hidden="1">
      <c r="A132" s="31"/>
      <c r="B132" s="35" t="s">
        <v>1477</v>
      </c>
      <c r="C132" s="35" t="s">
        <v>1478</v>
      </c>
      <c r="D132" s="162">
        <v>43881</v>
      </c>
      <c r="E132" s="84" t="s">
        <v>134</v>
      </c>
      <c r="F132" s="184"/>
      <c r="G132" s="164">
        <f t="shared" si="4"/>
        <v>25</v>
      </c>
      <c r="H132" s="165"/>
      <c r="I132" s="165"/>
      <c r="J132" s="165"/>
      <c r="K132" s="166">
        <f t="shared" si="5"/>
      </c>
      <c r="L132" s="206"/>
      <c r="M132" s="206"/>
    </row>
    <row r="133" spans="1:13" ht="14.25" hidden="1">
      <c r="A133" s="31"/>
      <c r="B133" s="35" t="s">
        <v>1479</v>
      </c>
      <c r="C133" s="35" t="s">
        <v>1480</v>
      </c>
      <c r="D133" s="162">
        <v>43881</v>
      </c>
      <c r="E133" s="84" t="s">
        <v>462</v>
      </c>
      <c r="F133" s="184"/>
      <c r="G133" s="164">
        <f t="shared" si="4"/>
        <v>25</v>
      </c>
      <c r="H133" s="165"/>
      <c r="I133" s="165"/>
      <c r="J133" s="165"/>
      <c r="K133" s="166">
        <f t="shared" si="5"/>
      </c>
      <c r="L133" s="206"/>
      <c r="M133" s="206"/>
    </row>
    <row r="134" spans="1:13" ht="14.25" hidden="1">
      <c r="A134" s="31"/>
      <c r="B134" s="35" t="s">
        <v>1469</v>
      </c>
      <c r="C134" s="35" t="s">
        <v>1470</v>
      </c>
      <c r="D134" s="162">
        <v>43874</v>
      </c>
      <c r="E134" s="84" t="s">
        <v>303</v>
      </c>
      <c r="F134" s="169">
        <v>10</v>
      </c>
      <c r="G134" s="164">
        <f t="shared" si="4"/>
        <v>26</v>
      </c>
      <c r="H134" s="165"/>
      <c r="I134" s="165"/>
      <c r="J134" s="165"/>
      <c r="K134" s="166">
        <f t="shared" si="5"/>
      </c>
      <c r="L134" s="165"/>
      <c r="M134" s="165"/>
    </row>
    <row r="135" spans="1:13" ht="14.25" hidden="1">
      <c r="A135" s="31"/>
      <c r="B135" s="35" t="s">
        <v>1456</v>
      </c>
      <c r="C135" s="35" t="s">
        <v>1456</v>
      </c>
      <c r="D135" s="162">
        <v>43867</v>
      </c>
      <c r="E135" s="84" t="s">
        <v>112</v>
      </c>
      <c r="F135" s="184"/>
      <c r="G135" s="164">
        <f t="shared" si="4"/>
        <v>27</v>
      </c>
      <c r="H135" s="165"/>
      <c r="I135" s="165"/>
      <c r="J135" s="165"/>
      <c r="K135" s="166">
        <f t="shared" si="5"/>
      </c>
      <c r="L135" s="165"/>
      <c r="M135" s="165"/>
    </row>
    <row r="136" spans="1:13" ht="14.25" hidden="1">
      <c r="A136" s="31"/>
      <c r="B136" s="35" t="s">
        <v>1408</v>
      </c>
      <c r="C136" s="35" t="s">
        <v>1409</v>
      </c>
      <c r="D136" s="162">
        <v>43825</v>
      </c>
      <c r="E136" s="84" t="s">
        <v>15</v>
      </c>
      <c r="F136" s="163">
        <v>47</v>
      </c>
      <c r="G136" s="164">
        <f t="shared" si="4"/>
        <v>33</v>
      </c>
      <c r="H136" s="165"/>
      <c r="I136" s="165"/>
      <c r="J136" s="165"/>
      <c r="K136" s="166">
        <f t="shared" si="5"/>
      </c>
      <c r="L136" s="206"/>
      <c r="M136" s="206"/>
    </row>
    <row r="137" spans="1:13" ht="14.25" hidden="1">
      <c r="A137" s="31"/>
      <c r="B137" s="35" t="s">
        <v>1386</v>
      </c>
      <c r="C137" s="35" t="s">
        <v>1387</v>
      </c>
      <c r="D137" s="162">
        <v>43804</v>
      </c>
      <c r="E137" s="84" t="s">
        <v>15</v>
      </c>
      <c r="F137" s="163">
        <v>46</v>
      </c>
      <c r="G137" s="164">
        <f t="shared" si="4"/>
        <v>36</v>
      </c>
      <c r="H137" s="165"/>
      <c r="I137" s="165"/>
      <c r="J137" s="165"/>
      <c r="K137" s="166">
        <f t="shared" si="5"/>
      </c>
      <c r="L137" s="165"/>
      <c r="M137" s="165"/>
    </row>
    <row r="138" spans="1:13" ht="14.25" hidden="1">
      <c r="A138" s="31"/>
      <c r="B138" s="35" t="s">
        <v>1402</v>
      </c>
      <c r="C138" s="35" t="s">
        <v>1403</v>
      </c>
      <c r="D138" s="162">
        <v>43818</v>
      </c>
      <c r="E138" s="84" t="s">
        <v>24</v>
      </c>
      <c r="F138" s="169">
        <v>5</v>
      </c>
      <c r="G138" s="164">
        <f t="shared" si="4"/>
        <v>34</v>
      </c>
      <c r="H138" s="165"/>
      <c r="I138" s="165"/>
      <c r="J138" s="165"/>
      <c r="K138" s="166">
        <f t="shared" si="5"/>
      </c>
      <c r="L138" s="206"/>
      <c r="M138" s="206"/>
    </row>
    <row r="139" spans="1:13" ht="14.25" hidden="1">
      <c r="A139" s="31"/>
      <c r="B139" s="35" t="s">
        <v>1384</v>
      </c>
      <c r="C139" s="35" t="s">
        <v>1385</v>
      </c>
      <c r="D139" s="162">
        <v>43804</v>
      </c>
      <c r="E139" s="84" t="s">
        <v>45</v>
      </c>
      <c r="F139" s="169">
        <v>3</v>
      </c>
      <c r="G139" s="164">
        <f t="shared" si="4"/>
        <v>36</v>
      </c>
      <c r="H139" s="206"/>
      <c r="I139" s="206"/>
      <c r="J139" s="206"/>
      <c r="K139" s="166">
        <f t="shared" si="5"/>
      </c>
      <c r="L139" s="206"/>
      <c r="M139" s="206"/>
    </row>
    <row r="140" spans="1:13" ht="14.25" hidden="1">
      <c r="A140" s="31"/>
      <c r="B140" s="35" t="s">
        <v>1412</v>
      </c>
      <c r="C140" s="35" t="s">
        <v>1413</v>
      </c>
      <c r="D140" s="162">
        <v>43825</v>
      </c>
      <c r="E140" s="84" t="s">
        <v>33</v>
      </c>
      <c r="F140" s="169">
        <v>2</v>
      </c>
      <c r="G140" s="164">
        <f t="shared" si="4"/>
        <v>33</v>
      </c>
      <c r="H140" s="165"/>
      <c r="I140" s="165"/>
      <c r="J140" s="165"/>
      <c r="K140" s="166">
        <f t="shared" si="5"/>
      </c>
      <c r="L140" s="165"/>
      <c r="M140" s="165"/>
    </row>
    <row r="141" spans="1:13" ht="14.25" hidden="1">
      <c r="A141" s="31"/>
      <c r="B141" s="35" t="s">
        <v>1407</v>
      </c>
      <c r="C141" s="35" t="s">
        <v>1406</v>
      </c>
      <c r="D141" s="162">
        <v>43825</v>
      </c>
      <c r="E141" s="84" t="s">
        <v>27</v>
      </c>
      <c r="F141" s="163">
        <v>64</v>
      </c>
      <c r="G141" s="164">
        <f t="shared" si="4"/>
        <v>33</v>
      </c>
      <c r="H141" s="165"/>
      <c r="I141" s="165"/>
      <c r="J141" s="165"/>
      <c r="K141" s="166">
        <f t="shared" si="5"/>
      </c>
      <c r="L141" s="165"/>
      <c r="M141" s="165"/>
    </row>
    <row r="142" spans="1:13" ht="14.25" hidden="1">
      <c r="A142" s="31"/>
      <c r="B142" s="35" t="s">
        <v>1452</v>
      </c>
      <c r="C142" s="35" t="s">
        <v>1453</v>
      </c>
      <c r="D142" s="162">
        <v>43860</v>
      </c>
      <c r="E142" s="84" t="s">
        <v>134</v>
      </c>
      <c r="F142" s="188"/>
      <c r="G142" s="164">
        <f t="shared" si="4"/>
        <v>28</v>
      </c>
      <c r="H142" s="165"/>
      <c r="I142" s="171"/>
      <c r="J142" s="165"/>
      <c r="K142" s="166">
        <f t="shared" si="5"/>
      </c>
      <c r="L142" s="165"/>
      <c r="M142" s="165"/>
    </row>
    <row r="143" spans="1:13" ht="14.25" hidden="1">
      <c r="A143" s="31"/>
      <c r="B143" s="84" t="s">
        <v>1442</v>
      </c>
      <c r="C143" s="84" t="s">
        <v>1443</v>
      </c>
      <c r="D143" s="162">
        <v>43853</v>
      </c>
      <c r="E143" s="84" t="s">
        <v>45</v>
      </c>
      <c r="F143" s="163">
        <v>19</v>
      </c>
      <c r="G143" s="164">
        <f t="shared" si="4"/>
        <v>29</v>
      </c>
      <c r="H143" s="165"/>
      <c r="I143" s="171"/>
      <c r="J143" s="165"/>
      <c r="K143" s="166">
        <f t="shared" si="5"/>
      </c>
      <c r="L143" s="206"/>
      <c r="M143" s="206"/>
    </row>
    <row r="144" spans="1:13" ht="14.25" hidden="1">
      <c r="A144" s="31"/>
      <c r="B144" s="35" t="s">
        <v>1435</v>
      </c>
      <c r="C144" s="35" t="s">
        <v>1436</v>
      </c>
      <c r="D144" s="162">
        <v>43846</v>
      </c>
      <c r="E144" s="84" t="s">
        <v>45</v>
      </c>
      <c r="F144" s="169">
        <v>14</v>
      </c>
      <c r="G144" s="164">
        <f t="shared" si="4"/>
        <v>30</v>
      </c>
      <c r="H144" s="165"/>
      <c r="I144" s="165"/>
      <c r="J144" s="165"/>
      <c r="K144" s="166">
        <f t="shared" si="5"/>
      </c>
      <c r="L144" s="206"/>
      <c r="M144" s="206"/>
    </row>
    <row r="145" spans="1:13" ht="14.25" hidden="1">
      <c r="A145" s="31"/>
      <c r="B145" s="35" t="s">
        <v>1437</v>
      </c>
      <c r="C145" s="35" t="s">
        <v>1437</v>
      </c>
      <c r="D145" s="162">
        <v>43846</v>
      </c>
      <c r="E145" s="84" t="s">
        <v>24</v>
      </c>
      <c r="F145" s="169">
        <v>13</v>
      </c>
      <c r="G145" s="164">
        <f t="shared" si="4"/>
        <v>30</v>
      </c>
      <c r="H145" s="165"/>
      <c r="I145" s="165"/>
      <c r="J145" s="165"/>
      <c r="K145" s="166">
        <f t="shared" si="5"/>
      </c>
      <c r="L145" s="165"/>
      <c r="M145" s="165"/>
    </row>
    <row r="146" spans="1:13" ht="14.25" hidden="1">
      <c r="A146" s="31"/>
      <c r="B146" s="84" t="s">
        <v>1337</v>
      </c>
      <c r="C146" s="84" t="s">
        <v>1337</v>
      </c>
      <c r="D146" s="162">
        <v>43769</v>
      </c>
      <c r="E146" s="84" t="s">
        <v>21</v>
      </c>
      <c r="F146" s="163">
        <v>57</v>
      </c>
      <c r="G146" s="164">
        <f t="shared" si="4"/>
        <v>41</v>
      </c>
      <c r="H146" s="206"/>
      <c r="I146" s="206"/>
      <c r="J146" s="206"/>
      <c r="K146" s="166">
        <f t="shared" si="5"/>
      </c>
      <c r="L146" s="206"/>
      <c r="M146" s="206"/>
    </row>
    <row r="147" spans="1:13" ht="14.25" hidden="1">
      <c r="A147" s="31"/>
      <c r="B147" s="35" t="s">
        <v>1316</v>
      </c>
      <c r="C147" s="35" t="s">
        <v>1316</v>
      </c>
      <c r="D147" s="162">
        <v>43748</v>
      </c>
      <c r="E147" s="84" t="s">
        <v>33</v>
      </c>
      <c r="F147" s="169">
        <v>1</v>
      </c>
      <c r="G147" s="164">
        <f t="shared" si="4"/>
        <v>44</v>
      </c>
      <c r="H147" s="165"/>
      <c r="I147" s="171"/>
      <c r="J147" s="165"/>
      <c r="K147" s="166">
        <f t="shared" si="5"/>
      </c>
      <c r="L147" s="165"/>
      <c r="M147" s="165"/>
    </row>
    <row r="148" spans="1:13" ht="14.25" hidden="1">
      <c r="A148" s="31"/>
      <c r="B148" s="84" t="s">
        <v>1347</v>
      </c>
      <c r="C148" s="84" t="s">
        <v>1348</v>
      </c>
      <c r="D148" s="162">
        <v>43776</v>
      </c>
      <c r="E148" s="84" t="s">
        <v>27</v>
      </c>
      <c r="F148" s="163">
        <v>50</v>
      </c>
      <c r="G148" s="164">
        <f t="shared" si="4"/>
        <v>40</v>
      </c>
      <c r="H148" s="206"/>
      <c r="I148" s="206"/>
      <c r="J148" s="206"/>
      <c r="K148" s="166">
        <f t="shared" si="5"/>
      </c>
      <c r="L148" s="206"/>
      <c r="M148" s="206"/>
    </row>
    <row r="149" spans="1:13" ht="14.25" hidden="1">
      <c r="A149" s="31"/>
      <c r="B149" s="35" t="s">
        <v>1398</v>
      </c>
      <c r="C149" s="35" t="s">
        <v>1399</v>
      </c>
      <c r="D149" s="162">
        <v>43818</v>
      </c>
      <c r="E149" s="84" t="s">
        <v>45</v>
      </c>
      <c r="F149" s="169">
        <v>11</v>
      </c>
      <c r="G149" s="164">
        <f t="shared" si="4"/>
        <v>34</v>
      </c>
      <c r="H149" s="165"/>
      <c r="I149" s="165"/>
      <c r="J149" s="165"/>
      <c r="K149" s="166">
        <f t="shared" si="5"/>
      </c>
      <c r="L149" s="165"/>
      <c r="M149" s="165"/>
    </row>
    <row r="150" spans="1:13" ht="14.25" hidden="1">
      <c r="A150" s="31"/>
      <c r="B150" s="84" t="s">
        <v>1381</v>
      </c>
      <c r="C150" s="84" t="s">
        <v>1382</v>
      </c>
      <c r="D150" s="162">
        <v>43797</v>
      </c>
      <c r="E150" s="37" t="s">
        <v>33</v>
      </c>
      <c r="F150" s="169">
        <v>1</v>
      </c>
      <c r="G150" s="164">
        <f t="shared" si="4"/>
        <v>37</v>
      </c>
      <c r="H150" s="206"/>
      <c r="I150" s="206"/>
      <c r="J150" s="206"/>
      <c r="K150" s="166">
        <f t="shared" si="5"/>
      </c>
      <c r="L150" s="206"/>
      <c r="M150" s="206"/>
    </row>
    <row r="151" spans="1:13" ht="14.25" hidden="1">
      <c r="A151" s="31"/>
      <c r="B151" s="35" t="s">
        <v>1392</v>
      </c>
      <c r="C151" s="35" t="s">
        <v>1393</v>
      </c>
      <c r="D151" s="162">
        <v>43811</v>
      </c>
      <c r="E151" s="84" t="s">
        <v>27</v>
      </c>
      <c r="F151" s="163">
        <v>38</v>
      </c>
      <c r="G151" s="164">
        <f aca="true" t="shared" si="6" ref="G151:G182">ROUNDUP(DATEDIF(D151,$B$791,"d")/7,0)</f>
        <v>35</v>
      </c>
      <c r="H151" s="206"/>
      <c r="I151" s="206"/>
      <c r="J151" s="206"/>
      <c r="K151" s="166">
        <f t="shared" si="5"/>
      </c>
      <c r="L151" s="206"/>
      <c r="M151" s="206"/>
    </row>
    <row r="152" spans="1:15" ht="14.25" hidden="1">
      <c r="A152" s="31"/>
      <c r="B152" s="84" t="s">
        <v>1326</v>
      </c>
      <c r="C152" s="84" t="s">
        <v>1325</v>
      </c>
      <c r="D152" s="162">
        <v>43762</v>
      </c>
      <c r="E152" s="84" t="s">
        <v>27</v>
      </c>
      <c r="F152" s="163">
        <v>64</v>
      </c>
      <c r="G152" s="164">
        <f t="shared" si="6"/>
        <v>42</v>
      </c>
      <c r="H152" s="165"/>
      <c r="I152" s="206"/>
      <c r="J152" s="165"/>
      <c r="K152" s="166">
        <f t="shared" si="5"/>
      </c>
      <c r="L152" s="165"/>
      <c r="M152" s="206"/>
      <c r="O152" s="6"/>
    </row>
    <row r="153" spans="1:13" ht="14.25" hidden="1">
      <c r="A153" s="31"/>
      <c r="B153" s="35" t="s">
        <v>1400</v>
      </c>
      <c r="C153" s="35" t="s">
        <v>1401</v>
      </c>
      <c r="D153" s="162">
        <v>43818</v>
      </c>
      <c r="E153" s="84" t="s">
        <v>24</v>
      </c>
      <c r="F153" s="169">
        <v>14</v>
      </c>
      <c r="G153" s="164">
        <f t="shared" si="6"/>
        <v>34</v>
      </c>
      <c r="H153" s="165"/>
      <c r="I153" s="165"/>
      <c r="J153" s="165"/>
      <c r="K153" s="166">
        <f t="shared" si="5"/>
      </c>
      <c r="L153" s="165"/>
      <c r="M153" s="165"/>
    </row>
    <row r="154" spans="1:13" ht="14.25" hidden="1">
      <c r="A154" s="31"/>
      <c r="B154" s="35" t="s">
        <v>1394</v>
      </c>
      <c r="C154" s="35" t="s">
        <v>1395</v>
      </c>
      <c r="D154" s="162">
        <v>43811</v>
      </c>
      <c r="E154" s="84" t="s">
        <v>24</v>
      </c>
      <c r="F154" s="169">
        <v>6</v>
      </c>
      <c r="G154" s="164">
        <f t="shared" si="6"/>
        <v>35</v>
      </c>
      <c r="H154" s="206"/>
      <c r="I154" s="206"/>
      <c r="J154" s="206"/>
      <c r="K154" s="166">
        <f t="shared" si="5"/>
      </c>
      <c r="L154" s="206"/>
      <c r="M154" s="206"/>
    </row>
    <row r="155" spans="1:13" ht="14.25" hidden="1">
      <c r="A155" s="31"/>
      <c r="B155" s="35" t="s">
        <v>1386</v>
      </c>
      <c r="C155" s="35" t="s">
        <v>1387</v>
      </c>
      <c r="D155" s="162">
        <v>43804</v>
      </c>
      <c r="E155" s="84" t="s">
        <v>15</v>
      </c>
      <c r="F155" s="163">
        <v>46</v>
      </c>
      <c r="G155" s="164">
        <f t="shared" si="6"/>
        <v>36</v>
      </c>
      <c r="H155" s="206"/>
      <c r="I155" s="206"/>
      <c r="J155" s="206"/>
      <c r="K155" s="166">
        <f t="shared" si="5"/>
      </c>
      <c r="L155" s="206"/>
      <c r="M155" s="206"/>
    </row>
    <row r="156" spans="1:13" ht="14.25" hidden="1">
      <c r="A156" s="31"/>
      <c r="B156" s="37" t="s">
        <v>1422</v>
      </c>
      <c r="C156" s="37" t="s">
        <v>1423</v>
      </c>
      <c r="D156" s="162">
        <v>43832</v>
      </c>
      <c r="E156" s="84" t="s">
        <v>134</v>
      </c>
      <c r="F156" s="182"/>
      <c r="G156" s="164">
        <f t="shared" si="6"/>
        <v>32</v>
      </c>
      <c r="H156" s="206"/>
      <c r="I156" s="206"/>
      <c r="J156" s="206"/>
      <c r="K156" s="166">
        <f t="shared" si="5"/>
      </c>
      <c r="L156" s="206"/>
      <c r="M156" s="206"/>
    </row>
    <row r="157" spans="1:13" ht="14.25" hidden="1">
      <c r="A157" s="31"/>
      <c r="B157" s="35" t="s">
        <v>1315</v>
      </c>
      <c r="C157" s="35" t="s">
        <v>1315</v>
      </c>
      <c r="D157" s="162">
        <v>43748</v>
      </c>
      <c r="E157" s="84" t="s">
        <v>68</v>
      </c>
      <c r="F157" s="163"/>
      <c r="G157" s="164">
        <f t="shared" si="6"/>
        <v>44</v>
      </c>
      <c r="H157" s="165"/>
      <c r="I157" s="165"/>
      <c r="J157" s="165"/>
      <c r="K157" s="166">
        <f t="shared" si="5"/>
      </c>
      <c r="L157" s="206"/>
      <c r="M157" s="206"/>
    </row>
    <row r="158" spans="1:13" ht="14.25" hidden="1">
      <c r="A158" s="31"/>
      <c r="B158" s="84" t="s">
        <v>1375</v>
      </c>
      <c r="C158" s="84" t="s">
        <v>1376</v>
      </c>
      <c r="D158" s="162">
        <v>43797</v>
      </c>
      <c r="E158" s="84" t="s">
        <v>21</v>
      </c>
      <c r="F158" s="163">
        <v>59</v>
      </c>
      <c r="G158" s="164">
        <f t="shared" si="6"/>
        <v>37</v>
      </c>
      <c r="H158" s="206"/>
      <c r="I158" s="206"/>
      <c r="J158" s="206"/>
      <c r="K158" s="166">
        <f t="shared" si="5"/>
      </c>
      <c r="L158" s="206"/>
      <c r="M158" s="206"/>
    </row>
    <row r="159" spans="1:13" ht="14.25" hidden="1">
      <c r="A159" s="31"/>
      <c r="B159" s="37" t="s">
        <v>1356</v>
      </c>
      <c r="C159" s="37" t="s">
        <v>1357</v>
      </c>
      <c r="D159" s="162">
        <v>43776</v>
      </c>
      <c r="E159" s="84" t="s">
        <v>68</v>
      </c>
      <c r="F159" s="182"/>
      <c r="G159" s="164">
        <f t="shared" si="6"/>
        <v>40</v>
      </c>
      <c r="H159" s="206"/>
      <c r="I159" s="206"/>
      <c r="J159" s="206"/>
      <c r="K159" s="166">
        <f t="shared" si="5"/>
      </c>
      <c r="L159" s="206"/>
      <c r="M159" s="206"/>
    </row>
    <row r="160" spans="1:13" ht="14.25" hidden="1">
      <c r="A160" s="31"/>
      <c r="B160" s="84" t="s">
        <v>1350</v>
      </c>
      <c r="C160" s="84" t="s">
        <v>1351</v>
      </c>
      <c r="D160" s="162">
        <v>43776</v>
      </c>
      <c r="E160" s="84" t="s">
        <v>21</v>
      </c>
      <c r="F160" s="163">
        <v>40</v>
      </c>
      <c r="G160" s="164">
        <f t="shared" si="6"/>
        <v>40</v>
      </c>
      <c r="H160" s="206"/>
      <c r="I160" s="206"/>
      <c r="J160" s="206"/>
      <c r="K160" s="166">
        <f t="shared" si="5"/>
      </c>
      <c r="L160" s="206"/>
      <c r="M160" s="165"/>
    </row>
    <row r="161" spans="1:13" ht="14.25" hidden="1">
      <c r="A161" s="31"/>
      <c r="B161" s="84" t="s">
        <v>1377</v>
      </c>
      <c r="C161" s="84" t="s">
        <v>1378</v>
      </c>
      <c r="D161" s="162">
        <v>43797</v>
      </c>
      <c r="E161" s="84" t="s">
        <v>1139</v>
      </c>
      <c r="F161" s="169">
        <v>16</v>
      </c>
      <c r="G161" s="164">
        <f t="shared" si="6"/>
        <v>37</v>
      </c>
      <c r="H161" s="206"/>
      <c r="I161" s="206"/>
      <c r="J161" s="206"/>
      <c r="K161" s="166">
        <f t="shared" si="5"/>
      </c>
      <c r="L161" s="206"/>
      <c r="M161" s="206"/>
    </row>
    <row r="162" spans="1:13" ht="14.25" hidden="1">
      <c r="A162" s="31"/>
      <c r="B162" s="84" t="s">
        <v>1367</v>
      </c>
      <c r="C162" s="84" t="s">
        <v>1368</v>
      </c>
      <c r="D162" s="162">
        <v>43790</v>
      </c>
      <c r="E162" s="84" t="s">
        <v>45</v>
      </c>
      <c r="F162" s="169">
        <v>14</v>
      </c>
      <c r="G162" s="164">
        <f t="shared" si="6"/>
        <v>38</v>
      </c>
      <c r="H162" s="165"/>
      <c r="I162" s="165"/>
      <c r="J162" s="165"/>
      <c r="K162" s="166">
        <f t="shared" si="5"/>
      </c>
      <c r="L162" s="165"/>
      <c r="M162" s="165"/>
    </row>
    <row r="163" spans="1:13" ht="14.25" hidden="1">
      <c r="A163" s="31"/>
      <c r="B163" s="84" t="s">
        <v>1360</v>
      </c>
      <c r="C163" s="84" t="s">
        <v>1360</v>
      </c>
      <c r="D163" s="162">
        <v>43783</v>
      </c>
      <c r="E163" s="84" t="s">
        <v>24</v>
      </c>
      <c r="F163" s="169">
        <v>8</v>
      </c>
      <c r="G163" s="164">
        <f t="shared" si="6"/>
        <v>39</v>
      </c>
      <c r="H163" s="206"/>
      <c r="I163" s="206"/>
      <c r="J163" s="206"/>
      <c r="K163" s="166">
        <f t="shared" si="5"/>
      </c>
      <c r="L163" s="206"/>
      <c r="M163" s="206"/>
    </row>
    <row r="164" spans="1:13" ht="14.25" hidden="1">
      <c r="A164" s="31"/>
      <c r="B164" s="84" t="s">
        <v>1349</v>
      </c>
      <c r="C164" s="84" t="s">
        <v>1349</v>
      </c>
      <c r="D164" s="162">
        <v>43776</v>
      </c>
      <c r="E164" s="84" t="s">
        <v>15</v>
      </c>
      <c r="F164" s="163">
        <v>55</v>
      </c>
      <c r="G164" s="164">
        <f t="shared" si="6"/>
        <v>40</v>
      </c>
      <c r="H164" s="206"/>
      <c r="I164" s="206"/>
      <c r="J164" s="206"/>
      <c r="K164" s="166">
        <f t="shared" si="5"/>
      </c>
      <c r="L164" s="206"/>
      <c r="M164" s="206"/>
    </row>
    <row r="165" spans="1:13" ht="14.25" hidden="1">
      <c r="A165" s="31"/>
      <c r="B165" s="37" t="s">
        <v>1354</v>
      </c>
      <c r="C165" s="37" t="s">
        <v>1355</v>
      </c>
      <c r="D165" s="162">
        <v>43776</v>
      </c>
      <c r="E165" s="84" t="s">
        <v>33</v>
      </c>
      <c r="F165" s="169">
        <v>2</v>
      </c>
      <c r="G165" s="164">
        <f t="shared" si="6"/>
        <v>40</v>
      </c>
      <c r="H165" s="206"/>
      <c r="I165" s="206"/>
      <c r="J165" s="206"/>
      <c r="K165" s="166">
        <f t="shared" si="5"/>
      </c>
      <c r="L165" s="206"/>
      <c r="M165" s="206"/>
    </row>
    <row r="166" spans="1:13" ht="14.25" hidden="1">
      <c r="A166" s="31"/>
      <c r="B166" s="84" t="s">
        <v>1335</v>
      </c>
      <c r="C166" s="84" t="s">
        <v>1336</v>
      </c>
      <c r="D166" s="162">
        <v>43769</v>
      </c>
      <c r="E166" s="84" t="s">
        <v>18</v>
      </c>
      <c r="F166" s="182"/>
      <c r="G166" s="164">
        <f t="shared" si="6"/>
        <v>41</v>
      </c>
      <c r="H166" s="206"/>
      <c r="I166" s="206"/>
      <c r="J166" s="206"/>
      <c r="K166" s="166">
        <f t="shared" si="5"/>
      </c>
      <c r="L166" s="206"/>
      <c r="M166" s="165"/>
    </row>
    <row r="167" spans="1:13" ht="14.25" hidden="1">
      <c r="A167" s="31"/>
      <c r="B167" s="84" t="s">
        <v>1327</v>
      </c>
      <c r="C167" s="84" t="s">
        <v>1328</v>
      </c>
      <c r="D167" s="162">
        <v>43762</v>
      </c>
      <c r="E167" s="84" t="s">
        <v>15</v>
      </c>
      <c r="F167" s="182"/>
      <c r="G167" s="164">
        <f t="shared" si="6"/>
        <v>42</v>
      </c>
      <c r="H167" s="206"/>
      <c r="I167" s="206"/>
      <c r="J167" s="206"/>
      <c r="K167" s="166">
        <f t="shared" si="5"/>
      </c>
      <c r="L167" s="206"/>
      <c r="M167" s="206"/>
    </row>
    <row r="168" spans="1:13" ht="14.25" hidden="1">
      <c r="A168" s="31"/>
      <c r="B168" s="84" t="s">
        <v>1321</v>
      </c>
      <c r="C168" s="84" t="s">
        <v>1322</v>
      </c>
      <c r="D168" s="162">
        <v>43755</v>
      </c>
      <c r="E168" s="84" t="s">
        <v>33</v>
      </c>
      <c r="F168" s="169">
        <v>9</v>
      </c>
      <c r="G168" s="164">
        <f t="shared" si="6"/>
        <v>43</v>
      </c>
      <c r="H168" s="165"/>
      <c r="I168" s="206"/>
      <c r="J168" s="165"/>
      <c r="K168" s="166">
        <f t="shared" si="5"/>
      </c>
      <c r="L168" s="165"/>
      <c r="M168" s="206"/>
    </row>
    <row r="169" spans="1:13" ht="14.25" hidden="1">
      <c r="A169" s="31"/>
      <c r="F169" s="163">
        <v>66</v>
      </c>
      <c r="G169" s="164">
        <f>ROUNDUP(DATEDIF(D47,$B$791,"d")/7,0)</f>
        <v>45</v>
      </c>
      <c r="H169" s="165"/>
      <c r="I169" s="165"/>
      <c r="J169" s="165"/>
      <c r="K169" s="166">
        <f t="shared" si="5"/>
      </c>
      <c r="L169" s="206"/>
      <c r="M169" s="206"/>
    </row>
    <row r="170" spans="1:13" ht="14.25" hidden="1">
      <c r="A170" s="31"/>
      <c r="B170" s="84" t="s">
        <v>1319</v>
      </c>
      <c r="C170" s="84" t="s">
        <v>1320</v>
      </c>
      <c r="D170" s="162">
        <v>43755</v>
      </c>
      <c r="E170" s="84" t="s">
        <v>21</v>
      </c>
      <c r="F170" s="163">
        <v>48</v>
      </c>
      <c r="G170" s="164">
        <f t="shared" si="6"/>
        <v>43</v>
      </c>
      <c r="H170" s="165"/>
      <c r="I170" s="206"/>
      <c r="J170" s="165"/>
      <c r="K170" s="166">
        <f t="shared" si="5"/>
      </c>
      <c r="L170" s="165"/>
      <c r="M170" s="206"/>
    </row>
    <row r="171" spans="1:13" ht="14.25" hidden="1">
      <c r="A171" s="31"/>
      <c r="B171" s="35" t="s">
        <v>1312</v>
      </c>
      <c r="C171" s="35" t="s">
        <v>1312</v>
      </c>
      <c r="D171" s="162">
        <v>43748</v>
      </c>
      <c r="E171" s="84" t="s">
        <v>27</v>
      </c>
      <c r="F171" s="163">
        <v>54</v>
      </c>
      <c r="G171" s="164">
        <f t="shared" si="6"/>
        <v>44</v>
      </c>
      <c r="H171" s="165"/>
      <c r="I171" s="171"/>
      <c r="J171" s="165"/>
      <c r="K171" s="166">
        <f t="shared" si="5"/>
      </c>
      <c r="L171" s="165"/>
      <c r="M171" s="171"/>
    </row>
    <row r="172" spans="1:13" ht="14.25" hidden="1">
      <c r="A172" s="31"/>
      <c r="B172" s="32" t="s">
        <v>13</v>
      </c>
      <c r="C172" s="32" t="s">
        <v>14</v>
      </c>
      <c r="D172" s="162">
        <v>43734</v>
      </c>
      <c r="E172" s="183" t="s">
        <v>15</v>
      </c>
      <c r="F172" s="169">
        <v>60</v>
      </c>
      <c r="G172" s="164">
        <f t="shared" si="6"/>
        <v>46</v>
      </c>
      <c r="H172" s="165"/>
      <c r="I172" s="165"/>
      <c r="J172" s="165"/>
      <c r="K172" s="166">
        <f t="shared" si="5"/>
      </c>
      <c r="L172" s="206"/>
      <c r="M172" s="206"/>
    </row>
    <row r="173" spans="1:13" ht="14.25" hidden="1">
      <c r="A173" s="31"/>
      <c r="B173" s="32" t="s">
        <v>61</v>
      </c>
      <c r="C173" s="32" t="s">
        <v>62</v>
      </c>
      <c r="D173" s="162">
        <v>43699</v>
      </c>
      <c r="E173" s="183" t="s">
        <v>33</v>
      </c>
      <c r="F173" s="169">
        <v>1</v>
      </c>
      <c r="G173" s="164">
        <f t="shared" si="6"/>
        <v>51</v>
      </c>
      <c r="H173" s="206"/>
      <c r="I173" s="206"/>
      <c r="J173" s="206"/>
      <c r="K173" s="166">
        <f t="shared" si="5"/>
      </c>
      <c r="L173" s="206"/>
      <c r="M173" s="206"/>
    </row>
    <row r="174" spans="1:13" ht="14.25" hidden="1">
      <c r="A174" s="31"/>
      <c r="B174" s="37" t="s">
        <v>29</v>
      </c>
      <c r="C174" s="37" t="s">
        <v>30</v>
      </c>
      <c r="D174" s="154">
        <v>43692</v>
      </c>
      <c r="E174" s="37" t="s">
        <v>21</v>
      </c>
      <c r="F174" s="169">
        <v>81</v>
      </c>
      <c r="G174" s="164">
        <f t="shared" si="6"/>
        <v>52</v>
      </c>
      <c r="H174" s="165"/>
      <c r="I174" s="165"/>
      <c r="J174" s="165"/>
      <c r="K174" s="166">
        <f t="shared" si="5"/>
      </c>
      <c r="L174" s="165"/>
      <c r="M174" s="165"/>
    </row>
    <row r="175" spans="1:13" ht="14.25" hidden="1">
      <c r="A175" s="31"/>
      <c r="B175" s="32" t="s">
        <v>46</v>
      </c>
      <c r="C175" s="32" t="s">
        <v>47</v>
      </c>
      <c r="D175" s="162">
        <v>43685</v>
      </c>
      <c r="E175" s="37" t="s">
        <v>21</v>
      </c>
      <c r="F175" s="189">
        <v>81</v>
      </c>
      <c r="G175" s="164">
        <f t="shared" si="6"/>
        <v>53</v>
      </c>
      <c r="H175" s="206"/>
      <c r="I175" s="206"/>
      <c r="J175" s="206"/>
      <c r="K175" s="166">
        <f t="shared" si="5"/>
      </c>
      <c r="L175" s="206"/>
      <c r="M175" s="206"/>
    </row>
    <row r="176" spans="1:13" ht="14.25" hidden="1">
      <c r="A176" s="31"/>
      <c r="B176" s="84" t="s">
        <v>1379</v>
      </c>
      <c r="C176" s="84" t="s">
        <v>1380</v>
      </c>
      <c r="D176" s="162">
        <v>43797</v>
      </c>
      <c r="E176" s="84" t="s">
        <v>303</v>
      </c>
      <c r="F176" s="169">
        <v>10</v>
      </c>
      <c r="G176" s="164">
        <f t="shared" si="6"/>
        <v>37</v>
      </c>
      <c r="H176" s="165"/>
      <c r="I176" s="165"/>
      <c r="J176" s="165"/>
      <c r="K176" s="166">
        <f t="shared" si="5"/>
      </c>
      <c r="L176" s="165"/>
      <c r="M176" s="165"/>
    </row>
    <row r="177" spans="1:13" ht="14.25" hidden="1">
      <c r="A177" s="31"/>
      <c r="B177" s="84" t="s">
        <v>1361</v>
      </c>
      <c r="C177" s="84" t="s">
        <v>1361</v>
      </c>
      <c r="D177" s="162">
        <v>43783</v>
      </c>
      <c r="E177" s="84" t="s">
        <v>24</v>
      </c>
      <c r="F177" s="169">
        <v>7</v>
      </c>
      <c r="G177" s="164">
        <f t="shared" si="6"/>
        <v>39</v>
      </c>
      <c r="H177" s="206"/>
      <c r="I177" s="206"/>
      <c r="J177" s="206"/>
      <c r="K177" s="166">
        <f t="shared" si="5"/>
      </c>
      <c r="L177" s="206"/>
      <c r="M177" s="206"/>
    </row>
    <row r="178" spans="1:13" ht="14.25" hidden="1">
      <c r="A178" s="31"/>
      <c r="B178" s="32" t="s">
        <v>76</v>
      </c>
      <c r="C178" s="32" t="s">
        <v>76</v>
      </c>
      <c r="D178" s="162">
        <v>43741</v>
      </c>
      <c r="E178" s="183" t="s">
        <v>77</v>
      </c>
      <c r="F178" s="169">
        <v>15</v>
      </c>
      <c r="G178" s="164">
        <f t="shared" si="6"/>
        <v>45</v>
      </c>
      <c r="H178" s="165"/>
      <c r="I178" s="206"/>
      <c r="J178" s="165"/>
      <c r="K178" s="166">
        <f t="shared" si="5"/>
      </c>
      <c r="L178" s="206"/>
      <c r="M178" s="206"/>
    </row>
    <row r="179" spans="1:13" ht="14.25" hidden="1">
      <c r="A179" s="31"/>
      <c r="B179" s="37" t="s">
        <v>1352</v>
      </c>
      <c r="C179" s="37" t="s">
        <v>1353</v>
      </c>
      <c r="D179" s="162">
        <v>43776</v>
      </c>
      <c r="E179" s="84" t="s">
        <v>123</v>
      </c>
      <c r="F179" s="182"/>
      <c r="G179" s="164">
        <f t="shared" si="6"/>
        <v>40</v>
      </c>
      <c r="H179" s="165"/>
      <c r="I179" s="165"/>
      <c r="J179" s="165"/>
      <c r="K179" s="166">
        <f t="shared" si="5"/>
      </c>
      <c r="L179" s="165"/>
      <c r="M179" s="165"/>
    </row>
    <row r="180" spans="1:13" ht="14.25" hidden="1">
      <c r="A180" s="31"/>
      <c r="B180" s="84" t="s">
        <v>1373</v>
      </c>
      <c r="C180" s="84" t="s">
        <v>1374</v>
      </c>
      <c r="D180" s="162">
        <v>43790</v>
      </c>
      <c r="E180" s="84" t="s">
        <v>24</v>
      </c>
      <c r="F180" s="169">
        <v>11</v>
      </c>
      <c r="G180" s="164">
        <f t="shared" si="6"/>
        <v>38</v>
      </c>
      <c r="H180" s="165"/>
      <c r="I180" s="165"/>
      <c r="J180" s="165"/>
      <c r="K180" s="166">
        <f t="shared" si="5"/>
      </c>
      <c r="L180" s="165"/>
      <c r="M180" s="165"/>
    </row>
    <row r="181" spans="1:13" ht="14.25" hidden="1">
      <c r="A181" s="31"/>
      <c r="B181" s="32" t="s">
        <v>1340</v>
      </c>
      <c r="C181" s="32" t="s">
        <v>1341</v>
      </c>
      <c r="D181" s="162">
        <v>43769</v>
      </c>
      <c r="E181" s="183" t="s">
        <v>24</v>
      </c>
      <c r="F181" s="169">
        <v>7</v>
      </c>
      <c r="G181" s="164">
        <f t="shared" si="6"/>
        <v>41</v>
      </c>
      <c r="H181" s="206"/>
      <c r="I181" s="206"/>
      <c r="J181" s="206"/>
      <c r="K181" s="166">
        <f t="shared" si="5"/>
      </c>
      <c r="L181" s="206"/>
      <c r="M181" s="206"/>
    </row>
    <row r="182" spans="1:13" ht="14.25" hidden="1">
      <c r="A182" s="31"/>
      <c r="B182" s="84" t="s">
        <v>1366</v>
      </c>
      <c r="C182" s="84" t="s">
        <v>1366</v>
      </c>
      <c r="D182" s="162">
        <v>43790</v>
      </c>
      <c r="E182" s="84" t="s">
        <v>112</v>
      </c>
      <c r="F182" s="190"/>
      <c r="G182" s="164">
        <f t="shared" si="6"/>
        <v>38</v>
      </c>
      <c r="H182" s="165"/>
      <c r="I182" s="165"/>
      <c r="J182" s="165"/>
      <c r="K182" s="166">
        <f t="shared" si="5"/>
      </c>
      <c r="L182" s="165"/>
      <c r="M182" s="165"/>
    </row>
    <row r="183" spans="1:13" ht="14.25" hidden="1">
      <c r="A183" s="31"/>
      <c r="B183" s="84" t="s">
        <v>1370</v>
      </c>
      <c r="C183" s="84" t="s">
        <v>1371</v>
      </c>
      <c r="D183" s="162">
        <v>43790</v>
      </c>
      <c r="E183" s="84" t="s">
        <v>1372</v>
      </c>
      <c r="F183" s="190"/>
      <c r="G183" s="164">
        <f aca="true" t="shared" si="7" ref="G183:G214">ROUNDUP(DATEDIF(D183,$B$791,"d")/7,0)</f>
        <v>38</v>
      </c>
      <c r="H183" s="165"/>
      <c r="I183" s="165"/>
      <c r="J183" s="165"/>
      <c r="K183" s="166">
        <f t="shared" si="5"/>
      </c>
      <c r="L183" s="165"/>
      <c r="M183" s="165"/>
    </row>
    <row r="184" spans="1:13" ht="14.25" hidden="1">
      <c r="A184" s="31"/>
      <c r="B184" s="84" t="s">
        <v>1362</v>
      </c>
      <c r="C184" s="84" t="s">
        <v>1363</v>
      </c>
      <c r="D184" s="162">
        <v>43783</v>
      </c>
      <c r="E184" s="84" t="s">
        <v>45</v>
      </c>
      <c r="F184" s="169">
        <v>15</v>
      </c>
      <c r="G184" s="164">
        <f t="shared" si="7"/>
        <v>39</v>
      </c>
      <c r="H184" s="206"/>
      <c r="I184" s="206"/>
      <c r="J184" s="206"/>
      <c r="K184" s="166">
        <f t="shared" si="5"/>
      </c>
      <c r="L184" s="206"/>
      <c r="M184" s="206"/>
    </row>
    <row r="185" spans="1:13" ht="14.25" hidden="1">
      <c r="A185" s="31"/>
      <c r="B185" s="37" t="s">
        <v>28</v>
      </c>
      <c r="C185" s="37" t="s">
        <v>28</v>
      </c>
      <c r="D185" s="154">
        <v>43720</v>
      </c>
      <c r="E185" s="37" t="s">
        <v>27</v>
      </c>
      <c r="F185" s="189">
        <v>58</v>
      </c>
      <c r="G185" s="164">
        <f t="shared" si="7"/>
        <v>48</v>
      </c>
      <c r="H185" s="165"/>
      <c r="I185" s="171"/>
      <c r="J185" s="165"/>
      <c r="K185" s="166">
        <f t="shared" si="5"/>
      </c>
      <c r="L185" s="165"/>
      <c r="M185" s="165"/>
    </row>
    <row r="186" spans="1:13" ht="14.25" hidden="1">
      <c r="A186" s="31"/>
      <c r="B186" s="131" t="s">
        <v>31</v>
      </c>
      <c r="C186" s="131" t="s">
        <v>32</v>
      </c>
      <c r="D186" s="185">
        <v>43734</v>
      </c>
      <c r="E186" s="191" t="s">
        <v>33</v>
      </c>
      <c r="F186" s="186">
        <v>1</v>
      </c>
      <c r="G186" s="164">
        <f t="shared" si="7"/>
        <v>46</v>
      </c>
      <c r="H186" s="165"/>
      <c r="I186" s="165"/>
      <c r="J186" s="165"/>
      <c r="K186" s="166">
        <f t="shared" si="5"/>
      </c>
      <c r="L186" s="165"/>
      <c r="M186" s="165"/>
    </row>
    <row r="187" spans="1:13" ht="14.25" hidden="1">
      <c r="A187" s="31"/>
      <c r="B187" s="84" t="s">
        <v>1329</v>
      </c>
      <c r="C187" s="84" t="s">
        <v>1330</v>
      </c>
      <c r="D187" s="162">
        <v>43762</v>
      </c>
      <c r="E187" s="84" t="s">
        <v>45</v>
      </c>
      <c r="F187" s="169">
        <v>10</v>
      </c>
      <c r="G187" s="164">
        <f t="shared" si="7"/>
        <v>42</v>
      </c>
      <c r="H187" s="206"/>
      <c r="I187" s="206"/>
      <c r="J187" s="206"/>
      <c r="K187" s="166">
        <f t="shared" si="5"/>
      </c>
      <c r="L187" s="206"/>
      <c r="M187" s="206"/>
    </row>
    <row r="188" spans="1:13" ht="14.25" hidden="1">
      <c r="A188" s="31"/>
      <c r="B188" s="84" t="s">
        <v>1333</v>
      </c>
      <c r="C188" s="84" t="s">
        <v>1334</v>
      </c>
      <c r="D188" s="162">
        <v>43762</v>
      </c>
      <c r="E188" s="84" t="s">
        <v>68</v>
      </c>
      <c r="F188" s="182"/>
      <c r="G188" s="164">
        <f t="shared" si="7"/>
        <v>42</v>
      </c>
      <c r="H188" s="165"/>
      <c r="I188" s="165"/>
      <c r="J188" s="165"/>
      <c r="K188" s="166">
        <f t="shared" si="5"/>
      </c>
      <c r="L188" s="165"/>
      <c r="M188" s="165"/>
    </row>
    <row r="189" spans="1:13" ht="14.25" hidden="1">
      <c r="A189" s="31"/>
      <c r="B189" s="84" t="s">
        <v>1344</v>
      </c>
      <c r="C189" s="84" t="s">
        <v>1345</v>
      </c>
      <c r="D189" s="162">
        <v>43769</v>
      </c>
      <c r="E189" s="84" t="s">
        <v>45</v>
      </c>
      <c r="F189" s="169">
        <v>2</v>
      </c>
      <c r="G189" s="164">
        <f t="shared" si="7"/>
        <v>41</v>
      </c>
      <c r="H189" s="206"/>
      <c r="I189" s="206"/>
      <c r="J189" s="206"/>
      <c r="K189" s="166">
        <f t="shared" si="5"/>
      </c>
      <c r="L189" s="206"/>
      <c r="M189" s="206"/>
    </row>
    <row r="190" spans="1:13" ht="14.25" hidden="1">
      <c r="A190" s="31"/>
      <c r="B190" s="37" t="s">
        <v>16</v>
      </c>
      <c r="C190" s="37" t="s">
        <v>17</v>
      </c>
      <c r="D190" s="154">
        <v>43727</v>
      </c>
      <c r="E190" s="37" t="s">
        <v>18</v>
      </c>
      <c r="F190" s="189">
        <v>73</v>
      </c>
      <c r="G190" s="164">
        <f t="shared" si="7"/>
        <v>47</v>
      </c>
      <c r="H190" s="165"/>
      <c r="I190" s="165"/>
      <c r="J190" s="165"/>
      <c r="K190" s="166">
        <f t="shared" si="5"/>
      </c>
      <c r="L190" s="206"/>
      <c r="M190" s="206"/>
    </row>
    <row r="191" spans="1:13" ht="14.25" hidden="1">
      <c r="A191" s="31"/>
      <c r="B191" s="37" t="s">
        <v>59</v>
      </c>
      <c r="C191" s="37" t="s">
        <v>60</v>
      </c>
      <c r="D191" s="154">
        <v>43720</v>
      </c>
      <c r="E191" s="37" t="s">
        <v>33</v>
      </c>
      <c r="F191" s="169">
        <v>2</v>
      </c>
      <c r="G191" s="164">
        <f t="shared" si="7"/>
        <v>48</v>
      </c>
      <c r="H191" s="165"/>
      <c r="I191" s="171"/>
      <c r="J191" s="165"/>
      <c r="K191" s="166">
        <f t="shared" si="5"/>
      </c>
      <c r="L191" s="165"/>
      <c r="M191" s="165"/>
    </row>
    <row r="192" spans="1:13" ht="14.25" hidden="1">
      <c r="A192" s="31"/>
      <c r="B192" s="84" t="s">
        <v>1340</v>
      </c>
      <c r="C192" s="84" t="s">
        <v>1341</v>
      </c>
      <c r="D192" s="162">
        <v>43769</v>
      </c>
      <c r="E192" s="84" t="s">
        <v>24</v>
      </c>
      <c r="F192" s="182"/>
      <c r="G192" s="164">
        <f t="shared" si="7"/>
        <v>41</v>
      </c>
      <c r="H192" s="206"/>
      <c r="I192" s="206"/>
      <c r="J192" s="206"/>
      <c r="K192" s="166">
        <f t="shared" si="5"/>
      </c>
      <c r="L192" s="206"/>
      <c r="M192" s="206"/>
    </row>
    <row r="193" spans="1:13" ht="14.25" hidden="1">
      <c r="A193" s="31"/>
      <c r="B193" s="84" t="s">
        <v>1342</v>
      </c>
      <c r="C193" s="84" t="s">
        <v>1343</v>
      </c>
      <c r="D193" s="162">
        <v>43769</v>
      </c>
      <c r="E193" s="84" t="s">
        <v>24</v>
      </c>
      <c r="F193" s="182"/>
      <c r="G193" s="164">
        <f t="shared" si="7"/>
        <v>41</v>
      </c>
      <c r="H193" s="206"/>
      <c r="I193" s="206"/>
      <c r="J193" s="206"/>
      <c r="K193" s="166">
        <f t="shared" si="5"/>
      </c>
      <c r="L193" s="206"/>
      <c r="M193" s="206"/>
    </row>
    <row r="194" spans="1:13" ht="14.25" hidden="1">
      <c r="A194" s="31"/>
      <c r="B194" s="32" t="s">
        <v>34</v>
      </c>
      <c r="C194" s="32" t="s">
        <v>34</v>
      </c>
      <c r="D194" s="154">
        <v>43734</v>
      </c>
      <c r="E194" s="37" t="s">
        <v>35</v>
      </c>
      <c r="F194" s="169">
        <v>35</v>
      </c>
      <c r="G194" s="164">
        <f t="shared" si="7"/>
        <v>46</v>
      </c>
      <c r="H194" s="165"/>
      <c r="I194" s="165"/>
      <c r="J194" s="165"/>
      <c r="K194" s="166">
        <f t="shared" si="5"/>
      </c>
      <c r="L194" s="165"/>
      <c r="M194" s="165"/>
    </row>
    <row r="195" spans="1:13" ht="14.25" hidden="1">
      <c r="A195" s="31"/>
      <c r="B195" s="96" t="s">
        <v>36</v>
      </c>
      <c r="C195" s="96" t="s">
        <v>37</v>
      </c>
      <c r="D195" s="161">
        <v>43720</v>
      </c>
      <c r="E195" s="96" t="s">
        <v>15</v>
      </c>
      <c r="F195" s="192">
        <v>45</v>
      </c>
      <c r="G195" s="164">
        <f t="shared" si="7"/>
        <v>48</v>
      </c>
      <c r="H195" s="165"/>
      <c r="I195" s="171"/>
      <c r="J195" s="165"/>
      <c r="K195" s="166">
        <f aca="true" t="shared" si="8" ref="K195:K258">IF(J195&lt;&gt;0,-(J195-H195)/J195,"")</f>
      </c>
      <c r="L195" s="165"/>
      <c r="M195" s="165"/>
    </row>
    <row r="196" spans="1:13" ht="14.25" hidden="1">
      <c r="A196" s="31"/>
      <c r="B196" s="32" t="s">
        <v>19</v>
      </c>
      <c r="C196" s="32" t="s">
        <v>20</v>
      </c>
      <c r="D196" s="162">
        <v>43713</v>
      </c>
      <c r="E196" s="37" t="s">
        <v>21</v>
      </c>
      <c r="F196" s="189">
        <v>65</v>
      </c>
      <c r="G196" s="164">
        <f t="shared" si="7"/>
        <v>49</v>
      </c>
      <c r="H196" s="165"/>
      <c r="I196" s="171"/>
      <c r="J196" s="165"/>
      <c r="K196" s="166">
        <f t="shared" si="8"/>
      </c>
      <c r="L196" s="165"/>
      <c r="M196" s="165"/>
    </row>
    <row r="197" spans="1:14" ht="14.25" hidden="1">
      <c r="A197" s="31"/>
      <c r="B197" s="32" t="s">
        <v>43</v>
      </c>
      <c r="C197" s="32" t="s">
        <v>44</v>
      </c>
      <c r="D197" s="162">
        <v>43699</v>
      </c>
      <c r="E197" s="183" t="s">
        <v>45</v>
      </c>
      <c r="F197" s="169">
        <v>2</v>
      </c>
      <c r="G197" s="164">
        <f t="shared" si="7"/>
        <v>51</v>
      </c>
      <c r="H197" s="206"/>
      <c r="I197" s="206"/>
      <c r="J197" s="206"/>
      <c r="K197" s="166">
        <f t="shared" si="8"/>
      </c>
      <c r="L197" s="206"/>
      <c r="M197" s="206"/>
      <c r="N197" s="18"/>
    </row>
    <row r="198" spans="1:14" ht="14.25" hidden="1">
      <c r="A198" s="31"/>
      <c r="B198" s="84" t="s">
        <v>1331</v>
      </c>
      <c r="C198" s="84" t="s">
        <v>1332</v>
      </c>
      <c r="D198" s="162">
        <v>43762</v>
      </c>
      <c r="E198" s="84" t="s">
        <v>1139</v>
      </c>
      <c r="F198" s="169">
        <v>6</v>
      </c>
      <c r="G198" s="164">
        <f t="shared" si="7"/>
        <v>42</v>
      </c>
      <c r="H198" s="165"/>
      <c r="I198" s="165"/>
      <c r="J198" s="165"/>
      <c r="K198" s="166">
        <f t="shared" si="8"/>
      </c>
      <c r="L198" s="165"/>
      <c r="M198" s="165"/>
      <c r="N198" s="18"/>
    </row>
    <row r="199" spans="1:14" ht="14.25" hidden="1">
      <c r="A199" s="31"/>
      <c r="B199" s="35" t="s">
        <v>1313</v>
      </c>
      <c r="C199" s="35" t="s">
        <v>1314</v>
      </c>
      <c r="D199" s="162">
        <v>43748</v>
      </c>
      <c r="E199" s="84" t="s">
        <v>33</v>
      </c>
      <c r="F199" s="169">
        <v>2</v>
      </c>
      <c r="G199" s="164">
        <f t="shared" si="7"/>
        <v>44</v>
      </c>
      <c r="H199" s="165"/>
      <c r="I199" s="171"/>
      <c r="J199" s="165"/>
      <c r="K199" s="166">
        <f t="shared" si="8"/>
      </c>
      <c r="L199" s="165"/>
      <c r="M199" s="171"/>
      <c r="N199" s="18"/>
    </row>
    <row r="200" spans="1:14" ht="14.25" hidden="1">
      <c r="A200" s="31"/>
      <c r="B200" s="37" t="s">
        <v>25</v>
      </c>
      <c r="C200" s="37" t="s">
        <v>26</v>
      </c>
      <c r="D200" s="154">
        <v>43692</v>
      </c>
      <c r="E200" s="37" t="s">
        <v>27</v>
      </c>
      <c r="F200" s="169">
        <v>61</v>
      </c>
      <c r="G200" s="164">
        <f t="shared" si="7"/>
        <v>52</v>
      </c>
      <c r="H200" s="165"/>
      <c r="I200" s="171"/>
      <c r="J200" s="165"/>
      <c r="K200" s="166">
        <f t="shared" si="8"/>
      </c>
      <c r="L200" s="165"/>
      <c r="M200" s="165"/>
      <c r="N200" s="18"/>
    </row>
    <row r="201" spans="1:14" ht="14.25" hidden="1">
      <c r="A201" s="31"/>
      <c r="B201" s="37" t="s">
        <v>66</v>
      </c>
      <c r="C201" s="37" t="s">
        <v>67</v>
      </c>
      <c r="D201" s="154">
        <v>43629</v>
      </c>
      <c r="E201" s="37" t="s">
        <v>68</v>
      </c>
      <c r="F201" s="182"/>
      <c r="G201" s="164">
        <f t="shared" si="7"/>
        <v>61</v>
      </c>
      <c r="H201" s="206"/>
      <c r="I201" s="206"/>
      <c r="J201" s="206"/>
      <c r="K201" s="166">
        <f t="shared" si="8"/>
      </c>
      <c r="L201" s="165"/>
      <c r="M201" s="165"/>
      <c r="N201" s="18"/>
    </row>
    <row r="202" spans="1:14" ht="14.25" hidden="1">
      <c r="A202" s="31"/>
      <c r="B202" s="32" t="s">
        <v>41</v>
      </c>
      <c r="C202" s="32" t="s">
        <v>42</v>
      </c>
      <c r="D202" s="162">
        <v>43650</v>
      </c>
      <c r="E202" s="37" t="s">
        <v>27</v>
      </c>
      <c r="F202" s="189">
        <v>82</v>
      </c>
      <c r="G202" s="164">
        <f t="shared" si="7"/>
        <v>58</v>
      </c>
      <c r="H202" s="165"/>
      <c r="I202" s="171"/>
      <c r="J202" s="165"/>
      <c r="K202" s="166">
        <f t="shared" si="8"/>
      </c>
      <c r="L202" s="165"/>
      <c r="M202" s="165"/>
      <c r="N202" s="18"/>
    </row>
    <row r="203" spans="1:14" ht="14.25" hidden="1">
      <c r="A203" s="31"/>
      <c r="B203" s="32" t="s">
        <v>39</v>
      </c>
      <c r="C203" s="32" t="s">
        <v>40</v>
      </c>
      <c r="D203" s="162">
        <v>43706</v>
      </c>
      <c r="E203" s="183" t="s">
        <v>15</v>
      </c>
      <c r="F203" s="189">
        <v>56</v>
      </c>
      <c r="G203" s="164">
        <f t="shared" si="7"/>
        <v>50</v>
      </c>
      <c r="H203" s="165"/>
      <c r="I203" s="171"/>
      <c r="J203" s="165"/>
      <c r="K203" s="166">
        <f t="shared" si="8"/>
      </c>
      <c r="L203" s="165"/>
      <c r="M203" s="165"/>
      <c r="N203" s="18"/>
    </row>
    <row r="204" spans="1:14" ht="14.25" hidden="1">
      <c r="A204" s="31"/>
      <c r="B204" s="37" t="s">
        <v>73</v>
      </c>
      <c r="C204" s="37" t="s">
        <v>74</v>
      </c>
      <c r="D204" s="154">
        <v>43678</v>
      </c>
      <c r="E204" s="37" t="s">
        <v>33</v>
      </c>
      <c r="F204" s="169">
        <v>1</v>
      </c>
      <c r="G204" s="164">
        <f t="shared" si="7"/>
        <v>54</v>
      </c>
      <c r="H204" s="165"/>
      <c r="I204" s="171"/>
      <c r="J204" s="165"/>
      <c r="K204" s="166">
        <f t="shared" si="8"/>
      </c>
      <c r="L204" s="165"/>
      <c r="M204" s="165"/>
      <c r="N204" s="18"/>
    </row>
    <row r="205" spans="1:14" ht="14.25" hidden="1">
      <c r="A205" s="31"/>
      <c r="B205" s="37" t="s">
        <v>22</v>
      </c>
      <c r="C205" s="37" t="s">
        <v>23</v>
      </c>
      <c r="D205" s="154">
        <v>43727</v>
      </c>
      <c r="E205" s="37" t="s">
        <v>24</v>
      </c>
      <c r="F205" s="169">
        <v>44</v>
      </c>
      <c r="G205" s="164">
        <f t="shared" si="7"/>
        <v>47</v>
      </c>
      <c r="H205" s="165"/>
      <c r="I205" s="165"/>
      <c r="J205" s="165"/>
      <c r="K205" s="166">
        <f t="shared" si="8"/>
      </c>
      <c r="L205" s="165"/>
      <c r="M205" s="165"/>
      <c r="N205" s="18"/>
    </row>
    <row r="206" spans="1:14" ht="14.25" hidden="1">
      <c r="A206" s="31"/>
      <c r="B206" s="37" t="s">
        <v>52</v>
      </c>
      <c r="C206" s="37" t="s">
        <v>53</v>
      </c>
      <c r="D206" s="154">
        <v>43664</v>
      </c>
      <c r="E206" s="37" t="s">
        <v>18</v>
      </c>
      <c r="F206" s="189">
        <v>85</v>
      </c>
      <c r="G206" s="164">
        <f t="shared" si="7"/>
        <v>56</v>
      </c>
      <c r="H206" s="165"/>
      <c r="I206" s="165"/>
      <c r="J206" s="165"/>
      <c r="K206" s="166">
        <f t="shared" si="8"/>
      </c>
      <c r="L206" s="165"/>
      <c r="M206" s="165"/>
      <c r="N206" s="18"/>
    </row>
    <row r="207" spans="1:14" ht="14.25" hidden="1">
      <c r="A207" s="31"/>
      <c r="B207" s="37" t="s">
        <v>58</v>
      </c>
      <c r="C207" s="37" t="s">
        <v>58</v>
      </c>
      <c r="D207" s="154">
        <v>43608</v>
      </c>
      <c r="E207" s="37" t="s">
        <v>18</v>
      </c>
      <c r="F207" s="189">
        <v>76</v>
      </c>
      <c r="G207" s="164">
        <f t="shared" si="7"/>
        <v>64</v>
      </c>
      <c r="H207" s="206"/>
      <c r="I207" s="206"/>
      <c r="J207" s="206"/>
      <c r="K207" s="166">
        <f t="shared" si="8"/>
      </c>
      <c r="L207" s="206"/>
      <c r="M207" s="165"/>
      <c r="N207" s="18"/>
    </row>
    <row r="208" spans="1:14" ht="14.25" hidden="1">
      <c r="A208" s="31"/>
      <c r="B208" s="32" t="s">
        <v>48</v>
      </c>
      <c r="C208" s="32" t="s">
        <v>49</v>
      </c>
      <c r="D208" s="162">
        <v>43699</v>
      </c>
      <c r="E208" s="183" t="s">
        <v>18</v>
      </c>
      <c r="F208" s="189">
        <v>52</v>
      </c>
      <c r="G208" s="164">
        <f t="shared" si="7"/>
        <v>51</v>
      </c>
      <c r="H208" s="165"/>
      <c r="I208" s="206"/>
      <c r="J208" s="165"/>
      <c r="K208" s="166">
        <f t="shared" si="8"/>
      </c>
      <c r="L208" s="165"/>
      <c r="M208" s="165"/>
      <c r="N208" s="18"/>
    </row>
    <row r="209" spans="1:14" ht="14.25" hidden="1">
      <c r="A209" s="31"/>
      <c r="B209" s="37" t="s">
        <v>50</v>
      </c>
      <c r="C209" s="37" t="s">
        <v>51</v>
      </c>
      <c r="D209" s="154">
        <v>43727</v>
      </c>
      <c r="E209" s="37" t="s">
        <v>21</v>
      </c>
      <c r="F209" s="189">
        <v>26</v>
      </c>
      <c r="G209" s="164">
        <f t="shared" si="7"/>
        <v>47</v>
      </c>
      <c r="H209" s="165"/>
      <c r="I209" s="165"/>
      <c r="J209" s="165"/>
      <c r="K209" s="166">
        <f t="shared" si="8"/>
      </c>
      <c r="L209" s="165"/>
      <c r="M209" s="165"/>
      <c r="N209" s="18"/>
    </row>
    <row r="210" spans="1:14" ht="14.25" hidden="1">
      <c r="A210" s="31"/>
      <c r="B210" s="37" t="s">
        <v>54</v>
      </c>
      <c r="C210" s="37" t="s">
        <v>55</v>
      </c>
      <c r="D210" s="154">
        <v>43678</v>
      </c>
      <c r="E210" s="37" t="s">
        <v>27</v>
      </c>
      <c r="F210" s="169">
        <v>72</v>
      </c>
      <c r="G210" s="164">
        <f t="shared" si="7"/>
        <v>54</v>
      </c>
      <c r="H210" s="165"/>
      <c r="I210" s="171"/>
      <c r="J210" s="165"/>
      <c r="K210" s="166">
        <f t="shared" si="8"/>
      </c>
      <c r="L210" s="165"/>
      <c r="M210" s="165"/>
      <c r="N210" s="18"/>
    </row>
    <row r="211" spans="1:14" ht="14.25" hidden="1">
      <c r="A211" s="31"/>
      <c r="B211" s="37" t="s">
        <v>65</v>
      </c>
      <c r="C211" s="37" t="s">
        <v>65</v>
      </c>
      <c r="D211" s="154">
        <v>43636</v>
      </c>
      <c r="E211" s="37" t="s">
        <v>18</v>
      </c>
      <c r="F211" s="189">
        <v>83</v>
      </c>
      <c r="G211" s="164">
        <f t="shared" si="7"/>
        <v>60</v>
      </c>
      <c r="H211" s="165"/>
      <c r="I211" s="206"/>
      <c r="J211" s="165"/>
      <c r="K211" s="166">
        <f t="shared" si="8"/>
      </c>
      <c r="L211" s="165"/>
      <c r="M211" s="206"/>
      <c r="N211" s="18"/>
    </row>
    <row r="212" spans="1:14" ht="14.25" hidden="1">
      <c r="A212" s="31"/>
      <c r="B212" s="20" t="s">
        <v>1323</v>
      </c>
      <c r="C212" s="20" t="s">
        <v>1323</v>
      </c>
      <c r="D212" s="162">
        <v>43755</v>
      </c>
      <c r="E212" s="84" t="s">
        <v>1324</v>
      </c>
      <c r="F212" s="167"/>
      <c r="G212" s="164">
        <f t="shared" si="7"/>
        <v>43</v>
      </c>
      <c r="H212" s="165"/>
      <c r="I212" s="206"/>
      <c r="J212" s="165"/>
      <c r="K212" s="166">
        <f t="shared" si="8"/>
      </c>
      <c r="L212" s="165"/>
      <c r="M212" s="206"/>
      <c r="N212" s="18"/>
    </row>
    <row r="213" spans="1:14" ht="14.25" hidden="1">
      <c r="A213" s="31"/>
      <c r="B213" s="32" t="s">
        <v>63</v>
      </c>
      <c r="C213" s="32" t="s">
        <v>64</v>
      </c>
      <c r="D213" s="162">
        <v>43650</v>
      </c>
      <c r="E213" s="37" t="s">
        <v>21</v>
      </c>
      <c r="F213" s="189">
        <v>79</v>
      </c>
      <c r="G213" s="164">
        <f t="shared" si="7"/>
        <v>58</v>
      </c>
      <c r="H213" s="165"/>
      <c r="I213" s="171"/>
      <c r="J213" s="165"/>
      <c r="K213" s="166">
        <f t="shared" si="8"/>
      </c>
      <c r="L213" s="165"/>
      <c r="M213" s="165"/>
      <c r="N213" s="18"/>
    </row>
    <row r="214" spans="1:14" ht="14.25" hidden="1">
      <c r="A214" s="31"/>
      <c r="B214" s="32" t="s">
        <v>56</v>
      </c>
      <c r="C214" s="32" t="s">
        <v>57</v>
      </c>
      <c r="D214" s="162">
        <v>43734</v>
      </c>
      <c r="E214" s="183" t="s">
        <v>24</v>
      </c>
      <c r="F214" s="169">
        <v>17</v>
      </c>
      <c r="G214" s="164">
        <f t="shared" si="7"/>
        <v>46</v>
      </c>
      <c r="H214" s="165"/>
      <c r="I214" s="165"/>
      <c r="J214" s="165"/>
      <c r="K214" s="166">
        <f t="shared" si="8"/>
      </c>
      <c r="L214" s="165"/>
      <c r="M214" s="165"/>
      <c r="N214" s="18"/>
    </row>
    <row r="215" spans="1:14" ht="14.25" hidden="1">
      <c r="A215" s="31"/>
      <c r="B215" s="37" t="s">
        <v>69</v>
      </c>
      <c r="C215" s="37" t="s">
        <v>70</v>
      </c>
      <c r="D215" s="154">
        <v>43664</v>
      </c>
      <c r="E215" s="37" t="s">
        <v>45</v>
      </c>
      <c r="F215" s="169">
        <v>3</v>
      </c>
      <c r="G215" s="164">
        <f aca="true" t="shared" si="9" ref="G215:G225">ROUNDUP(DATEDIF(D215,$B$791,"d")/7,0)</f>
        <v>56</v>
      </c>
      <c r="H215" s="165"/>
      <c r="I215" s="171"/>
      <c r="J215" s="165"/>
      <c r="K215" s="166">
        <f t="shared" si="8"/>
      </c>
      <c r="L215" s="165"/>
      <c r="M215" s="165"/>
      <c r="N215" s="18"/>
    </row>
    <row r="216" spans="1:14" ht="14.25" hidden="1">
      <c r="A216" s="31"/>
      <c r="B216" s="32" t="s">
        <v>71</v>
      </c>
      <c r="C216" s="32" t="s">
        <v>72</v>
      </c>
      <c r="D216" s="162">
        <v>43699</v>
      </c>
      <c r="E216" s="183" t="s">
        <v>21</v>
      </c>
      <c r="F216" s="195">
        <v>50</v>
      </c>
      <c r="G216" s="164">
        <f t="shared" si="9"/>
        <v>51</v>
      </c>
      <c r="H216" s="206"/>
      <c r="I216" s="206"/>
      <c r="J216" s="206"/>
      <c r="K216" s="166">
        <f t="shared" si="8"/>
      </c>
      <c r="L216" s="206"/>
      <c r="M216" s="206"/>
      <c r="N216" s="18"/>
    </row>
    <row r="217" spans="1:14" ht="14.25" hidden="1">
      <c r="A217" s="31"/>
      <c r="B217" s="37" t="s">
        <v>78</v>
      </c>
      <c r="C217" s="37" t="s">
        <v>79</v>
      </c>
      <c r="D217" s="154">
        <v>43678</v>
      </c>
      <c r="E217" s="37" t="s">
        <v>33</v>
      </c>
      <c r="F217" s="169">
        <v>1</v>
      </c>
      <c r="G217" s="164">
        <f t="shared" si="9"/>
        <v>54</v>
      </c>
      <c r="H217" s="165"/>
      <c r="I217" s="171"/>
      <c r="J217" s="165"/>
      <c r="K217" s="166">
        <f t="shared" si="8"/>
      </c>
      <c r="L217" s="165"/>
      <c r="M217" s="165"/>
      <c r="N217" s="18"/>
    </row>
    <row r="218" spans="1:14" ht="14.25" hidden="1">
      <c r="A218" s="31"/>
      <c r="B218" s="37" t="s">
        <v>80</v>
      </c>
      <c r="C218" s="37" t="s">
        <v>80</v>
      </c>
      <c r="D218" s="154">
        <v>43727</v>
      </c>
      <c r="E218" s="37" t="s">
        <v>24</v>
      </c>
      <c r="F218" s="189">
        <v>31</v>
      </c>
      <c r="G218" s="164">
        <f t="shared" si="9"/>
        <v>47</v>
      </c>
      <c r="H218" s="165"/>
      <c r="I218" s="165"/>
      <c r="J218" s="165"/>
      <c r="K218" s="166">
        <f t="shared" si="8"/>
      </c>
      <c r="L218" s="165"/>
      <c r="M218" s="165"/>
      <c r="N218" s="18"/>
    </row>
    <row r="219" spans="1:14" ht="14.25" hidden="1">
      <c r="A219" s="31"/>
      <c r="B219" s="32" t="s">
        <v>81</v>
      </c>
      <c r="C219" s="32" t="s">
        <v>82</v>
      </c>
      <c r="D219" s="162">
        <v>43573</v>
      </c>
      <c r="E219" s="183" t="s">
        <v>33</v>
      </c>
      <c r="F219" s="169">
        <v>1</v>
      </c>
      <c r="G219" s="164">
        <f t="shared" si="9"/>
        <v>69</v>
      </c>
      <c r="H219" s="165"/>
      <c r="I219" s="165"/>
      <c r="J219" s="165"/>
      <c r="K219" s="166">
        <f t="shared" si="8"/>
      </c>
      <c r="L219" s="165"/>
      <c r="M219" s="165"/>
      <c r="N219" s="18"/>
    </row>
    <row r="220" spans="1:14" ht="14.25" hidden="1">
      <c r="A220" s="31"/>
      <c r="B220" s="32" t="s">
        <v>83</v>
      </c>
      <c r="C220" s="32" t="s">
        <v>84</v>
      </c>
      <c r="D220" s="162">
        <v>43706</v>
      </c>
      <c r="E220" s="183" t="s">
        <v>45</v>
      </c>
      <c r="F220" s="169">
        <v>9</v>
      </c>
      <c r="G220" s="164">
        <f t="shared" si="9"/>
        <v>50</v>
      </c>
      <c r="H220" s="165"/>
      <c r="I220" s="171"/>
      <c r="J220" s="165"/>
      <c r="K220" s="166">
        <f t="shared" si="8"/>
      </c>
      <c r="L220" s="165"/>
      <c r="M220" s="165"/>
      <c r="N220" s="18"/>
    </row>
    <row r="221" spans="1:14" ht="14.25" hidden="1">
      <c r="A221" s="31"/>
      <c r="B221" s="32" t="s">
        <v>85</v>
      </c>
      <c r="C221" s="32" t="s">
        <v>86</v>
      </c>
      <c r="D221" s="162">
        <v>43657</v>
      </c>
      <c r="E221" s="183" t="s">
        <v>18</v>
      </c>
      <c r="F221" s="189">
        <v>61</v>
      </c>
      <c r="G221" s="164">
        <f t="shared" si="9"/>
        <v>57</v>
      </c>
      <c r="H221" s="206"/>
      <c r="I221" s="165"/>
      <c r="J221" s="206"/>
      <c r="K221" s="166">
        <f t="shared" si="8"/>
      </c>
      <c r="L221" s="206"/>
      <c r="M221" s="206"/>
      <c r="N221" s="18"/>
    </row>
    <row r="222" spans="1:14" ht="14.25" hidden="1">
      <c r="A222" s="31"/>
      <c r="B222" s="32" t="s">
        <v>87</v>
      </c>
      <c r="C222" s="32" t="s">
        <v>88</v>
      </c>
      <c r="D222" s="162">
        <v>43699</v>
      </c>
      <c r="E222" s="183" t="s">
        <v>45</v>
      </c>
      <c r="F222" s="169">
        <v>4</v>
      </c>
      <c r="G222" s="164">
        <f t="shared" si="9"/>
        <v>51</v>
      </c>
      <c r="H222" s="206"/>
      <c r="I222" s="206"/>
      <c r="J222" s="206"/>
      <c r="K222" s="166">
        <f t="shared" si="8"/>
      </c>
      <c r="L222" s="206"/>
      <c r="M222" s="206"/>
      <c r="N222" s="18"/>
    </row>
    <row r="223" spans="1:14" ht="14.25" hidden="1">
      <c r="A223" s="31"/>
      <c r="B223" s="32" t="s">
        <v>81</v>
      </c>
      <c r="C223" s="32" t="s">
        <v>82</v>
      </c>
      <c r="D223" s="162">
        <v>43573</v>
      </c>
      <c r="E223" s="183" t="s">
        <v>33</v>
      </c>
      <c r="F223" s="169">
        <v>1</v>
      </c>
      <c r="G223" s="164">
        <f t="shared" si="9"/>
        <v>69</v>
      </c>
      <c r="H223" s="165"/>
      <c r="I223" s="171"/>
      <c r="J223" s="165"/>
      <c r="K223" s="166">
        <f t="shared" si="8"/>
      </c>
      <c r="L223" s="165"/>
      <c r="M223" s="165"/>
      <c r="N223" s="18"/>
    </row>
    <row r="224" spans="1:14" ht="14.25" hidden="1">
      <c r="A224" s="31"/>
      <c r="B224" s="37" t="s">
        <v>89</v>
      </c>
      <c r="C224" s="37" t="s">
        <v>90</v>
      </c>
      <c r="D224" s="154">
        <v>43580</v>
      </c>
      <c r="E224" s="37" t="s">
        <v>18</v>
      </c>
      <c r="F224" s="189">
        <v>85</v>
      </c>
      <c r="G224" s="164">
        <f t="shared" si="9"/>
        <v>68</v>
      </c>
      <c r="H224" s="165"/>
      <c r="I224" s="165"/>
      <c r="J224" s="165"/>
      <c r="K224" s="166">
        <f t="shared" si="8"/>
      </c>
      <c r="L224" s="165"/>
      <c r="M224" s="165"/>
      <c r="N224" s="18"/>
    </row>
    <row r="225" spans="1:14" ht="14.25" hidden="1">
      <c r="A225" s="31"/>
      <c r="B225" s="37" t="s">
        <v>91</v>
      </c>
      <c r="C225" s="37" t="s">
        <v>92</v>
      </c>
      <c r="D225" s="154">
        <v>43664</v>
      </c>
      <c r="E225" s="37" t="s">
        <v>68</v>
      </c>
      <c r="F225" s="182"/>
      <c r="G225" s="164">
        <f t="shared" si="9"/>
        <v>56</v>
      </c>
      <c r="H225" s="165"/>
      <c r="I225" s="171"/>
      <c r="J225" s="165"/>
      <c r="K225" s="166">
        <f t="shared" si="8"/>
      </c>
      <c r="L225" s="165"/>
      <c r="M225" s="165"/>
      <c r="N225" s="18"/>
    </row>
    <row r="226" spans="2:13" ht="14.25" hidden="1">
      <c r="B226" s="208"/>
      <c r="C226" s="208"/>
      <c r="D226" s="208"/>
      <c r="E226" s="208"/>
      <c r="F226" s="208"/>
      <c r="G226" s="208"/>
      <c r="H226" s="209"/>
      <c r="I226" s="209"/>
      <c r="J226" s="209"/>
      <c r="K226" s="166">
        <f t="shared" si="8"/>
      </c>
      <c r="L226" s="209"/>
      <c r="M226" s="209"/>
    </row>
    <row r="227" spans="1:14" ht="14.25" hidden="1">
      <c r="A227" s="31"/>
      <c r="B227" s="32" t="s">
        <v>95</v>
      </c>
      <c r="C227" s="32" t="s">
        <v>95</v>
      </c>
      <c r="D227" s="162">
        <v>43706</v>
      </c>
      <c r="E227" s="183" t="s">
        <v>24</v>
      </c>
      <c r="F227" s="182"/>
      <c r="G227" s="164">
        <f aca="true" t="shared" si="10" ref="G227:G258">ROUNDUP(DATEDIF(D227,$B$791,"d")/7,0)</f>
        <v>50</v>
      </c>
      <c r="H227" s="165"/>
      <c r="I227" s="171"/>
      <c r="J227" s="165"/>
      <c r="K227" s="166">
        <f t="shared" si="8"/>
      </c>
      <c r="L227" s="165"/>
      <c r="M227" s="171"/>
      <c r="N227" s="18"/>
    </row>
    <row r="228" spans="1:14" ht="14.25" hidden="1">
      <c r="A228" s="31"/>
      <c r="B228" s="37" t="s">
        <v>96</v>
      </c>
      <c r="C228" s="37" t="s">
        <v>97</v>
      </c>
      <c r="D228" s="154">
        <v>43671</v>
      </c>
      <c r="E228" s="37" t="s">
        <v>15</v>
      </c>
      <c r="F228" s="189">
        <v>55</v>
      </c>
      <c r="G228" s="164">
        <f t="shared" si="10"/>
        <v>55</v>
      </c>
      <c r="H228" s="165"/>
      <c r="I228" s="171"/>
      <c r="J228" s="165"/>
      <c r="K228" s="166">
        <f t="shared" si="8"/>
      </c>
      <c r="L228" s="165"/>
      <c r="M228" s="165"/>
      <c r="N228" s="18"/>
    </row>
    <row r="229" spans="1:14" ht="14.25" hidden="1">
      <c r="A229" s="31"/>
      <c r="B229" s="32" t="s">
        <v>98</v>
      </c>
      <c r="C229" s="32" t="s">
        <v>99</v>
      </c>
      <c r="D229" s="162">
        <v>43657</v>
      </c>
      <c r="E229" s="183" t="s">
        <v>33</v>
      </c>
      <c r="F229" s="169">
        <v>1</v>
      </c>
      <c r="G229" s="164">
        <f t="shared" si="10"/>
        <v>57</v>
      </c>
      <c r="H229" s="165"/>
      <c r="I229" s="171"/>
      <c r="J229" s="165"/>
      <c r="K229" s="166">
        <f t="shared" si="8"/>
      </c>
      <c r="L229" s="165"/>
      <c r="M229" s="165"/>
      <c r="N229" s="18"/>
    </row>
    <row r="230" spans="1:14" ht="14.25" hidden="1">
      <c r="A230" s="31"/>
      <c r="B230" s="32" t="s">
        <v>100</v>
      </c>
      <c r="C230" s="32" t="s">
        <v>100</v>
      </c>
      <c r="D230" s="162">
        <v>43643</v>
      </c>
      <c r="E230" s="37" t="s">
        <v>27</v>
      </c>
      <c r="F230" s="189">
        <v>70</v>
      </c>
      <c r="G230" s="164">
        <f t="shared" si="10"/>
        <v>59</v>
      </c>
      <c r="H230" s="165"/>
      <c r="I230" s="171"/>
      <c r="J230" s="165"/>
      <c r="K230" s="166">
        <f t="shared" si="8"/>
      </c>
      <c r="L230" s="165"/>
      <c r="M230" s="165"/>
      <c r="N230" s="18"/>
    </row>
    <row r="231" spans="1:14" ht="14.25" hidden="1">
      <c r="A231" s="31"/>
      <c r="B231" s="32" t="s">
        <v>101</v>
      </c>
      <c r="C231" s="32" t="s">
        <v>102</v>
      </c>
      <c r="D231" s="162">
        <v>43643</v>
      </c>
      <c r="E231" s="37" t="s">
        <v>21</v>
      </c>
      <c r="F231" s="189">
        <v>56</v>
      </c>
      <c r="G231" s="164">
        <f t="shared" si="10"/>
        <v>59</v>
      </c>
      <c r="H231" s="165"/>
      <c r="I231" s="171"/>
      <c r="J231" s="165"/>
      <c r="K231" s="166">
        <f t="shared" si="8"/>
      </c>
      <c r="L231" s="165"/>
      <c r="M231" s="165"/>
      <c r="N231" s="18"/>
    </row>
    <row r="232" spans="1:14" ht="14.25" hidden="1">
      <c r="A232" s="31"/>
      <c r="B232" s="32" t="s">
        <v>103</v>
      </c>
      <c r="C232" s="32" t="s">
        <v>104</v>
      </c>
      <c r="D232" s="162">
        <v>43405</v>
      </c>
      <c r="E232" s="37" t="s">
        <v>18</v>
      </c>
      <c r="F232" s="189">
        <v>65</v>
      </c>
      <c r="G232" s="164">
        <f t="shared" si="10"/>
        <v>93</v>
      </c>
      <c r="H232" s="165"/>
      <c r="I232" s="171"/>
      <c r="J232" s="165"/>
      <c r="K232" s="166">
        <f t="shared" si="8"/>
      </c>
      <c r="L232" s="165"/>
      <c r="M232" s="206"/>
      <c r="N232" s="18"/>
    </row>
    <row r="233" spans="1:14" ht="14.25" hidden="1">
      <c r="A233" s="31"/>
      <c r="B233" s="32" t="s">
        <v>105</v>
      </c>
      <c r="C233" s="32" t="s">
        <v>106</v>
      </c>
      <c r="D233" s="162">
        <v>43685</v>
      </c>
      <c r="E233" s="37" t="s">
        <v>24</v>
      </c>
      <c r="F233" s="182"/>
      <c r="G233" s="164">
        <f t="shared" si="10"/>
        <v>53</v>
      </c>
      <c r="H233" s="206"/>
      <c r="I233" s="206"/>
      <c r="J233" s="206"/>
      <c r="K233" s="166">
        <f t="shared" si="8"/>
      </c>
      <c r="L233" s="206"/>
      <c r="M233" s="206"/>
      <c r="N233" s="18"/>
    </row>
    <row r="234" spans="1:14" ht="14.25" hidden="1">
      <c r="A234" s="31"/>
      <c r="B234" s="32" t="s">
        <v>107</v>
      </c>
      <c r="C234" s="32" t="s">
        <v>108</v>
      </c>
      <c r="D234" s="162">
        <v>43685</v>
      </c>
      <c r="E234" s="37" t="s">
        <v>45</v>
      </c>
      <c r="F234" s="182"/>
      <c r="G234" s="164">
        <f t="shared" si="10"/>
        <v>53</v>
      </c>
      <c r="H234" s="206"/>
      <c r="I234" s="206"/>
      <c r="J234" s="206"/>
      <c r="K234" s="166">
        <f t="shared" si="8"/>
      </c>
      <c r="L234" s="165"/>
      <c r="M234" s="165"/>
      <c r="N234" s="18"/>
    </row>
    <row r="235" spans="1:14" ht="14.25" hidden="1">
      <c r="A235" s="31"/>
      <c r="B235" s="37" t="s">
        <v>109</v>
      </c>
      <c r="C235" s="37" t="s">
        <v>110</v>
      </c>
      <c r="D235" s="154">
        <v>43678</v>
      </c>
      <c r="E235" s="37" t="s">
        <v>24</v>
      </c>
      <c r="F235" s="182"/>
      <c r="G235" s="164">
        <f t="shared" si="10"/>
        <v>54</v>
      </c>
      <c r="H235" s="165"/>
      <c r="I235" s="171"/>
      <c r="J235" s="165"/>
      <c r="K235" s="166">
        <f t="shared" si="8"/>
      </c>
      <c r="L235" s="165"/>
      <c r="M235" s="171"/>
      <c r="N235" s="18"/>
    </row>
    <row r="236" spans="1:14" ht="14.25" hidden="1">
      <c r="A236" s="31"/>
      <c r="B236" s="37" t="s">
        <v>111</v>
      </c>
      <c r="C236" s="37" t="s">
        <v>111</v>
      </c>
      <c r="D236" s="154">
        <v>43684</v>
      </c>
      <c r="E236" s="37" t="s">
        <v>112</v>
      </c>
      <c r="F236" s="169"/>
      <c r="G236" s="164">
        <f t="shared" si="10"/>
        <v>54</v>
      </c>
      <c r="H236" s="206"/>
      <c r="I236" s="206"/>
      <c r="J236" s="206"/>
      <c r="K236" s="166">
        <f t="shared" si="8"/>
      </c>
      <c r="L236" s="206"/>
      <c r="M236" s="206"/>
      <c r="N236" s="18"/>
    </row>
    <row r="237" spans="1:14" ht="14.25" hidden="1">
      <c r="A237" s="31"/>
      <c r="B237" s="37" t="s">
        <v>113</v>
      </c>
      <c r="C237" s="37" t="s">
        <v>113</v>
      </c>
      <c r="D237" s="154">
        <v>43664</v>
      </c>
      <c r="E237" s="37" t="s">
        <v>15</v>
      </c>
      <c r="F237" s="189">
        <v>42</v>
      </c>
      <c r="G237" s="164">
        <f t="shared" si="10"/>
        <v>56</v>
      </c>
      <c r="H237" s="165"/>
      <c r="I237" s="171"/>
      <c r="J237" s="165"/>
      <c r="K237" s="166">
        <f t="shared" si="8"/>
      </c>
      <c r="L237" s="165"/>
      <c r="M237" s="165"/>
      <c r="N237" s="18"/>
    </row>
    <row r="238" spans="1:14" ht="14.25" hidden="1">
      <c r="A238" s="31"/>
      <c r="B238" s="37" t="s">
        <v>114</v>
      </c>
      <c r="C238" s="37" t="s">
        <v>115</v>
      </c>
      <c r="D238" s="154">
        <v>43664</v>
      </c>
      <c r="E238" s="37" t="s">
        <v>33</v>
      </c>
      <c r="F238" s="169">
        <v>1</v>
      </c>
      <c r="G238" s="164">
        <f t="shared" si="10"/>
        <v>56</v>
      </c>
      <c r="H238" s="165"/>
      <c r="I238" s="171"/>
      <c r="J238" s="165"/>
      <c r="K238" s="166">
        <f t="shared" si="8"/>
      </c>
      <c r="L238" s="165"/>
      <c r="M238" s="165"/>
      <c r="N238" s="18"/>
    </row>
    <row r="239" spans="1:14" ht="14.25" hidden="1">
      <c r="A239" s="31"/>
      <c r="B239" s="37" t="s">
        <v>116</v>
      </c>
      <c r="C239" s="37" t="s">
        <v>117</v>
      </c>
      <c r="D239" s="154">
        <v>43608</v>
      </c>
      <c r="E239" s="37" t="s">
        <v>33</v>
      </c>
      <c r="F239" s="169">
        <v>1</v>
      </c>
      <c r="G239" s="164">
        <f t="shared" si="10"/>
        <v>64</v>
      </c>
      <c r="H239" s="206"/>
      <c r="I239" s="206"/>
      <c r="J239" s="206"/>
      <c r="K239" s="166">
        <f t="shared" si="8"/>
      </c>
      <c r="L239" s="206"/>
      <c r="M239" s="206"/>
      <c r="N239" s="18"/>
    </row>
    <row r="240" spans="1:14" ht="14.25" hidden="1">
      <c r="A240" s="31"/>
      <c r="B240" s="37" t="s">
        <v>118</v>
      </c>
      <c r="C240" s="37" t="s">
        <v>119</v>
      </c>
      <c r="D240" s="154">
        <v>43671</v>
      </c>
      <c r="E240" s="37" t="s">
        <v>45</v>
      </c>
      <c r="F240" s="169">
        <v>14</v>
      </c>
      <c r="G240" s="164">
        <f t="shared" si="10"/>
        <v>55</v>
      </c>
      <c r="H240" s="165"/>
      <c r="I240" s="171"/>
      <c r="J240" s="165"/>
      <c r="K240" s="166">
        <f t="shared" si="8"/>
      </c>
      <c r="L240" s="206"/>
      <c r="M240" s="206"/>
      <c r="N240" s="18"/>
    </row>
    <row r="241" spans="1:14" ht="14.25" hidden="1">
      <c r="A241" s="31"/>
      <c r="B241" s="37" t="s">
        <v>120</v>
      </c>
      <c r="C241" s="37" t="s">
        <v>120</v>
      </c>
      <c r="D241" s="154">
        <v>43622</v>
      </c>
      <c r="E241" s="37" t="s">
        <v>27</v>
      </c>
      <c r="F241" s="189">
        <v>54</v>
      </c>
      <c r="G241" s="164">
        <f t="shared" si="10"/>
        <v>62</v>
      </c>
      <c r="H241" s="165"/>
      <c r="I241" s="171"/>
      <c r="J241" s="165"/>
      <c r="K241" s="166">
        <f t="shared" si="8"/>
      </c>
      <c r="L241" s="165"/>
      <c r="M241" s="165"/>
      <c r="N241" s="18"/>
    </row>
    <row r="242" spans="1:14" ht="14.25" hidden="1">
      <c r="A242" s="31"/>
      <c r="B242" s="32" t="s">
        <v>121</v>
      </c>
      <c r="C242" s="32" t="s">
        <v>122</v>
      </c>
      <c r="D242" s="162">
        <v>43657</v>
      </c>
      <c r="E242" s="183" t="s">
        <v>123</v>
      </c>
      <c r="F242" s="169">
        <v>34</v>
      </c>
      <c r="G242" s="164">
        <f t="shared" si="10"/>
        <v>57</v>
      </c>
      <c r="H242" s="165"/>
      <c r="I242" s="171"/>
      <c r="J242" s="165"/>
      <c r="K242" s="166">
        <f t="shared" si="8"/>
      </c>
      <c r="L242" s="165"/>
      <c r="M242" s="171"/>
      <c r="N242" s="18"/>
    </row>
    <row r="243" spans="1:14" ht="14.25" hidden="1">
      <c r="A243" s="31"/>
      <c r="B243" s="37" t="s">
        <v>124</v>
      </c>
      <c r="C243" s="37" t="s">
        <v>125</v>
      </c>
      <c r="D243" s="154">
        <v>43629</v>
      </c>
      <c r="E243" s="37" t="s">
        <v>21</v>
      </c>
      <c r="F243" s="189">
        <v>68</v>
      </c>
      <c r="G243" s="164">
        <f t="shared" si="10"/>
        <v>61</v>
      </c>
      <c r="H243" s="206"/>
      <c r="I243" s="206"/>
      <c r="J243" s="206"/>
      <c r="K243" s="166">
        <f t="shared" si="8"/>
      </c>
      <c r="L243" s="206"/>
      <c r="M243" s="206"/>
      <c r="N243" s="18"/>
    </row>
    <row r="244" spans="1:14" ht="14.25" hidden="1">
      <c r="A244" s="31"/>
      <c r="B244" s="37" t="s">
        <v>126</v>
      </c>
      <c r="C244" s="37" t="s">
        <v>127</v>
      </c>
      <c r="D244" s="154">
        <v>43622</v>
      </c>
      <c r="E244" s="37" t="s">
        <v>15</v>
      </c>
      <c r="F244" s="189">
        <v>50</v>
      </c>
      <c r="G244" s="164">
        <f t="shared" si="10"/>
        <v>62</v>
      </c>
      <c r="H244" s="165"/>
      <c r="I244" s="171"/>
      <c r="J244" s="165"/>
      <c r="K244" s="166">
        <f t="shared" si="8"/>
      </c>
      <c r="L244" s="165"/>
      <c r="M244" s="165"/>
      <c r="N244" s="18"/>
    </row>
    <row r="245" spans="1:14" ht="14.25" hidden="1">
      <c r="A245" s="31"/>
      <c r="B245" s="37" t="s">
        <v>128</v>
      </c>
      <c r="C245" s="37" t="s">
        <v>129</v>
      </c>
      <c r="D245" s="154">
        <v>43601</v>
      </c>
      <c r="E245" s="37" t="s">
        <v>15</v>
      </c>
      <c r="F245" s="189">
        <v>56</v>
      </c>
      <c r="G245" s="164">
        <f t="shared" si="10"/>
        <v>65</v>
      </c>
      <c r="H245" s="206"/>
      <c r="I245" s="206"/>
      <c r="J245" s="206"/>
      <c r="K245" s="166">
        <f t="shared" si="8"/>
      </c>
      <c r="L245" s="206"/>
      <c r="M245" s="206"/>
      <c r="N245" s="18"/>
    </row>
    <row r="246" spans="1:14" ht="14.25" hidden="1">
      <c r="A246" s="31"/>
      <c r="B246" s="32" t="s">
        <v>130</v>
      </c>
      <c r="C246" s="32" t="s">
        <v>131</v>
      </c>
      <c r="D246" s="154">
        <v>43594</v>
      </c>
      <c r="E246" s="37" t="s">
        <v>21</v>
      </c>
      <c r="F246" s="189">
        <v>58</v>
      </c>
      <c r="G246" s="164">
        <f t="shared" si="10"/>
        <v>66</v>
      </c>
      <c r="H246" s="206"/>
      <c r="I246" s="206"/>
      <c r="J246" s="206"/>
      <c r="K246" s="166">
        <f t="shared" si="8"/>
      </c>
      <c r="L246" s="206"/>
      <c r="M246" s="206"/>
      <c r="N246" s="18"/>
    </row>
    <row r="247" spans="1:14" ht="14.25" hidden="1">
      <c r="A247" s="31"/>
      <c r="B247" s="32" t="s">
        <v>132</v>
      </c>
      <c r="C247" s="32" t="s">
        <v>133</v>
      </c>
      <c r="D247" s="162">
        <v>43657</v>
      </c>
      <c r="E247" s="183" t="s">
        <v>134</v>
      </c>
      <c r="F247" s="182"/>
      <c r="G247" s="164">
        <f t="shared" si="10"/>
        <v>57</v>
      </c>
      <c r="H247" s="165"/>
      <c r="I247" s="171"/>
      <c r="J247" s="165"/>
      <c r="K247" s="166">
        <f t="shared" si="8"/>
      </c>
      <c r="L247" s="165"/>
      <c r="M247" s="171"/>
      <c r="N247" s="18"/>
    </row>
    <row r="248" spans="1:14" ht="14.25" hidden="1">
      <c r="A248" s="31"/>
      <c r="B248" s="32" t="s">
        <v>135</v>
      </c>
      <c r="C248" s="32" t="s">
        <v>136</v>
      </c>
      <c r="D248" s="162">
        <v>43650</v>
      </c>
      <c r="E248" s="37" t="s">
        <v>24</v>
      </c>
      <c r="F248" s="182"/>
      <c r="G248" s="164">
        <f t="shared" si="10"/>
        <v>58</v>
      </c>
      <c r="H248" s="165"/>
      <c r="I248" s="171"/>
      <c r="J248" s="165"/>
      <c r="K248" s="166">
        <f t="shared" si="8"/>
      </c>
      <c r="L248" s="165"/>
      <c r="M248" s="171"/>
      <c r="N248" s="18"/>
    </row>
    <row r="249" spans="1:14" ht="14.25" hidden="1">
      <c r="A249" s="31"/>
      <c r="B249" s="37" t="s">
        <v>137</v>
      </c>
      <c r="C249" s="37" t="s">
        <v>138</v>
      </c>
      <c r="D249" s="154">
        <v>43636</v>
      </c>
      <c r="E249" s="37" t="s">
        <v>15</v>
      </c>
      <c r="F249" s="189">
        <v>48</v>
      </c>
      <c r="G249" s="164">
        <f t="shared" si="10"/>
        <v>60</v>
      </c>
      <c r="H249" s="165"/>
      <c r="I249" s="171"/>
      <c r="J249" s="165"/>
      <c r="K249" s="166">
        <f t="shared" si="8"/>
      </c>
      <c r="L249" s="165"/>
      <c r="M249" s="165"/>
      <c r="N249" s="18"/>
    </row>
    <row r="250" spans="1:14" ht="14.25" hidden="1">
      <c r="A250" s="31"/>
      <c r="B250" s="37" t="s">
        <v>139</v>
      </c>
      <c r="C250" s="37" t="s">
        <v>140</v>
      </c>
      <c r="D250" s="154">
        <v>43636</v>
      </c>
      <c r="E250" s="37" t="s">
        <v>33</v>
      </c>
      <c r="F250" s="169">
        <v>2</v>
      </c>
      <c r="G250" s="164">
        <f t="shared" si="10"/>
        <v>60</v>
      </c>
      <c r="H250" s="165"/>
      <c r="I250" s="171"/>
      <c r="J250" s="165"/>
      <c r="K250" s="166">
        <f t="shared" si="8"/>
      </c>
      <c r="L250" s="165"/>
      <c r="M250" s="165"/>
      <c r="N250" s="18"/>
    </row>
    <row r="251" spans="1:14" ht="14.25" hidden="1">
      <c r="A251" s="31"/>
      <c r="B251" s="37" t="s">
        <v>141</v>
      </c>
      <c r="C251" s="37" t="s">
        <v>142</v>
      </c>
      <c r="D251" s="154">
        <v>43622</v>
      </c>
      <c r="E251" s="37" t="s">
        <v>18</v>
      </c>
      <c r="F251" s="189">
        <v>70</v>
      </c>
      <c r="G251" s="164">
        <f t="shared" si="10"/>
        <v>62</v>
      </c>
      <c r="H251" s="165"/>
      <c r="I251" s="171"/>
      <c r="J251" s="165"/>
      <c r="K251" s="166">
        <f t="shared" si="8"/>
      </c>
      <c r="L251" s="165"/>
      <c r="M251" s="206"/>
      <c r="N251" s="18"/>
    </row>
    <row r="252" spans="1:14" ht="14.25" hidden="1">
      <c r="A252" s="31"/>
      <c r="B252" s="32" t="s">
        <v>143</v>
      </c>
      <c r="C252" s="32" t="s">
        <v>144</v>
      </c>
      <c r="D252" s="162">
        <v>43503</v>
      </c>
      <c r="E252" s="37" t="s">
        <v>68</v>
      </c>
      <c r="F252" s="182"/>
      <c r="G252" s="164">
        <f t="shared" si="10"/>
        <v>79</v>
      </c>
      <c r="H252" s="206"/>
      <c r="I252" s="206"/>
      <c r="J252" s="206"/>
      <c r="K252" s="166">
        <f t="shared" si="8"/>
      </c>
      <c r="L252" s="206"/>
      <c r="M252" s="206"/>
      <c r="N252" s="18"/>
    </row>
    <row r="253" spans="1:14" ht="14.25" hidden="1">
      <c r="A253" s="31"/>
      <c r="B253" s="37" t="s">
        <v>145</v>
      </c>
      <c r="C253" s="37" t="s">
        <v>146</v>
      </c>
      <c r="D253" s="154">
        <v>43615</v>
      </c>
      <c r="E253" s="37" t="s">
        <v>27</v>
      </c>
      <c r="F253" s="189">
        <v>40</v>
      </c>
      <c r="G253" s="164">
        <f t="shared" si="10"/>
        <v>63</v>
      </c>
      <c r="H253" s="165"/>
      <c r="I253" s="171"/>
      <c r="J253" s="165"/>
      <c r="K253" s="166">
        <f t="shared" si="8"/>
      </c>
      <c r="L253" s="165"/>
      <c r="M253" s="165"/>
      <c r="N253" s="18"/>
    </row>
    <row r="254" spans="1:14" ht="14.25" hidden="1">
      <c r="A254" s="31"/>
      <c r="B254" s="32" t="s">
        <v>147</v>
      </c>
      <c r="C254" s="32" t="s">
        <v>148</v>
      </c>
      <c r="D254" s="154">
        <v>43587</v>
      </c>
      <c r="E254" s="37" t="s">
        <v>27</v>
      </c>
      <c r="F254" s="189">
        <v>42</v>
      </c>
      <c r="G254" s="164">
        <f t="shared" si="10"/>
        <v>67</v>
      </c>
      <c r="H254" s="206"/>
      <c r="I254" s="206"/>
      <c r="J254" s="206"/>
      <c r="K254" s="166">
        <f t="shared" si="8"/>
      </c>
      <c r="L254" s="206"/>
      <c r="M254" s="206"/>
      <c r="N254" s="18"/>
    </row>
    <row r="255" spans="1:14" ht="14.25" hidden="1">
      <c r="A255" s="31"/>
      <c r="B255" s="37" t="s">
        <v>149</v>
      </c>
      <c r="C255" s="37" t="s">
        <v>150</v>
      </c>
      <c r="D255" s="154">
        <v>43615</v>
      </c>
      <c r="E255" s="37" t="s">
        <v>21</v>
      </c>
      <c r="F255" s="189">
        <v>60</v>
      </c>
      <c r="G255" s="164">
        <f t="shared" si="10"/>
        <v>63</v>
      </c>
      <c r="H255" s="165"/>
      <c r="I255" s="171"/>
      <c r="J255" s="165"/>
      <c r="K255" s="166">
        <f t="shared" si="8"/>
      </c>
      <c r="L255" s="165"/>
      <c r="M255" s="165"/>
      <c r="N255" s="18"/>
    </row>
    <row r="256" spans="1:14" ht="14.25" hidden="1">
      <c r="A256" s="31"/>
      <c r="B256" s="179" t="s">
        <v>151</v>
      </c>
      <c r="C256" s="32" t="s">
        <v>152</v>
      </c>
      <c r="D256" s="162">
        <v>43573</v>
      </c>
      <c r="E256" s="183" t="s">
        <v>27</v>
      </c>
      <c r="F256" s="189">
        <v>58</v>
      </c>
      <c r="G256" s="164">
        <f t="shared" si="10"/>
        <v>69</v>
      </c>
      <c r="H256" s="165"/>
      <c r="I256" s="171"/>
      <c r="J256" s="165"/>
      <c r="K256" s="166">
        <f t="shared" si="8"/>
      </c>
      <c r="L256" s="165"/>
      <c r="M256" s="165"/>
      <c r="N256" s="18"/>
    </row>
    <row r="257" spans="1:14" ht="14.25" hidden="1">
      <c r="A257" s="31"/>
      <c r="B257" s="32" t="s">
        <v>153</v>
      </c>
      <c r="C257" s="32" t="s">
        <v>154</v>
      </c>
      <c r="D257" s="162">
        <v>43643</v>
      </c>
      <c r="E257" s="37" t="s">
        <v>45</v>
      </c>
      <c r="F257" s="169">
        <v>11</v>
      </c>
      <c r="G257" s="164">
        <f t="shared" si="10"/>
        <v>59</v>
      </c>
      <c r="H257" s="165"/>
      <c r="I257" s="171"/>
      <c r="J257" s="165"/>
      <c r="K257" s="166">
        <f t="shared" si="8"/>
      </c>
      <c r="L257" s="165"/>
      <c r="M257" s="165"/>
      <c r="N257" s="18"/>
    </row>
    <row r="258" spans="1:14" ht="14.25" hidden="1">
      <c r="A258" s="31"/>
      <c r="B258" s="37" t="s">
        <v>155</v>
      </c>
      <c r="C258" s="37" t="s">
        <v>156</v>
      </c>
      <c r="D258" s="154">
        <v>43629</v>
      </c>
      <c r="E258" s="37" t="s">
        <v>45</v>
      </c>
      <c r="F258" s="169">
        <v>6</v>
      </c>
      <c r="G258" s="164">
        <f t="shared" si="10"/>
        <v>61</v>
      </c>
      <c r="H258" s="206"/>
      <c r="I258" s="206"/>
      <c r="J258" s="206"/>
      <c r="K258" s="166">
        <f t="shared" si="8"/>
      </c>
      <c r="L258" s="206"/>
      <c r="M258" s="206"/>
      <c r="N258" s="18"/>
    </row>
    <row r="259" spans="1:14" ht="14.25" hidden="1">
      <c r="A259" s="31"/>
      <c r="B259" s="37" t="s">
        <v>157</v>
      </c>
      <c r="C259" s="37" t="s">
        <v>158</v>
      </c>
      <c r="D259" s="154">
        <v>43636</v>
      </c>
      <c r="E259" s="37" t="s">
        <v>45</v>
      </c>
      <c r="F259" s="169">
        <v>9</v>
      </c>
      <c r="G259" s="164">
        <f aca="true" t="shared" si="11" ref="G259:G290">ROUNDUP(DATEDIF(D259,$B$791,"d")/7,0)</f>
        <v>60</v>
      </c>
      <c r="H259" s="165"/>
      <c r="I259" s="171"/>
      <c r="J259" s="165"/>
      <c r="K259" s="166">
        <f aca="true" t="shared" si="12" ref="K259:K322">IF(J259&lt;&gt;0,-(J259-H259)/J259,"")</f>
      </c>
      <c r="L259" s="165"/>
      <c r="M259" s="165"/>
      <c r="N259" s="18"/>
    </row>
    <row r="260" spans="1:14" ht="14.25" hidden="1">
      <c r="A260" s="31"/>
      <c r="B260" s="37" t="s">
        <v>159</v>
      </c>
      <c r="C260" s="37" t="s">
        <v>159</v>
      </c>
      <c r="D260" s="162">
        <v>43573</v>
      </c>
      <c r="E260" s="37" t="s">
        <v>68</v>
      </c>
      <c r="F260" s="182"/>
      <c r="G260" s="164">
        <f t="shared" si="11"/>
        <v>69</v>
      </c>
      <c r="H260" s="165"/>
      <c r="I260" s="171"/>
      <c r="J260" s="165"/>
      <c r="K260" s="166">
        <f t="shared" si="12"/>
      </c>
      <c r="L260" s="165"/>
      <c r="M260" s="165"/>
      <c r="N260" s="18"/>
    </row>
    <row r="261" spans="1:14" ht="14.25" hidden="1">
      <c r="A261" s="31"/>
      <c r="B261" s="32" t="s">
        <v>160</v>
      </c>
      <c r="C261" s="32" t="s">
        <v>160</v>
      </c>
      <c r="D261" s="162">
        <v>43643</v>
      </c>
      <c r="E261" s="37" t="s">
        <v>24</v>
      </c>
      <c r="F261" s="182"/>
      <c r="G261" s="164">
        <f t="shared" si="11"/>
        <v>59</v>
      </c>
      <c r="H261" s="165"/>
      <c r="I261" s="171"/>
      <c r="J261" s="165"/>
      <c r="K261" s="166">
        <f t="shared" si="12"/>
      </c>
      <c r="L261" s="165"/>
      <c r="M261" s="165"/>
      <c r="N261" s="18"/>
    </row>
    <row r="262" spans="1:14" ht="14.25" hidden="1">
      <c r="A262" s="31"/>
      <c r="B262" s="32" t="s">
        <v>161</v>
      </c>
      <c r="C262" s="32" t="s">
        <v>162</v>
      </c>
      <c r="D262" s="162">
        <v>43643</v>
      </c>
      <c r="E262" s="37" t="s">
        <v>134</v>
      </c>
      <c r="F262" s="182"/>
      <c r="G262" s="164">
        <f t="shared" si="11"/>
        <v>59</v>
      </c>
      <c r="H262" s="165"/>
      <c r="I262" s="171"/>
      <c r="J262" s="165"/>
      <c r="K262" s="166">
        <f t="shared" si="12"/>
      </c>
      <c r="L262" s="165"/>
      <c r="M262" s="165"/>
      <c r="N262" s="18"/>
    </row>
    <row r="263" spans="1:14" ht="14.25" hidden="1">
      <c r="A263" s="31"/>
      <c r="B263" s="37" t="s">
        <v>163</v>
      </c>
      <c r="C263" s="37" t="s">
        <v>164</v>
      </c>
      <c r="D263" s="154">
        <v>43615</v>
      </c>
      <c r="E263" s="37" t="s">
        <v>18</v>
      </c>
      <c r="F263" s="189">
        <v>30</v>
      </c>
      <c r="G263" s="164">
        <f t="shared" si="11"/>
        <v>63</v>
      </c>
      <c r="H263" s="165"/>
      <c r="I263" s="171"/>
      <c r="J263" s="165"/>
      <c r="K263" s="166">
        <f t="shared" si="12"/>
      </c>
      <c r="L263" s="165"/>
      <c r="M263" s="171"/>
      <c r="N263" s="18"/>
    </row>
    <row r="264" spans="1:14" ht="14.25" hidden="1">
      <c r="A264" s="31"/>
      <c r="B264" s="37" t="s">
        <v>165</v>
      </c>
      <c r="C264" s="37" t="s">
        <v>166</v>
      </c>
      <c r="D264" s="154">
        <v>43601</v>
      </c>
      <c r="E264" s="37" t="s">
        <v>15</v>
      </c>
      <c r="F264" s="189">
        <v>42</v>
      </c>
      <c r="G264" s="164">
        <f t="shared" si="11"/>
        <v>65</v>
      </c>
      <c r="H264" s="206"/>
      <c r="I264" s="206"/>
      <c r="J264" s="206"/>
      <c r="K264" s="166">
        <f t="shared" si="12"/>
      </c>
      <c r="L264" s="206"/>
      <c r="M264" s="206"/>
      <c r="N264" s="18"/>
    </row>
    <row r="265" spans="1:14" ht="14.25" hidden="1">
      <c r="A265" s="31"/>
      <c r="B265" s="32" t="s">
        <v>167</v>
      </c>
      <c r="C265" s="32" t="s">
        <v>168</v>
      </c>
      <c r="D265" s="154">
        <v>43559</v>
      </c>
      <c r="E265" s="37" t="s">
        <v>33</v>
      </c>
      <c r="F265" s="169">
        <v>1</v>
      </c>
      <c r="G265" s="164">
        <f t="shared" si="11"/>
        <v>71</v>
      </c>
      <c r="H265" s="165"/>
      <c r="I265" s="171"/>
      <c r="J265" s="165"/>
      <c r="K265" s="166">
        <f t="shared" si="12"/>
      </c>
      <c r="L265" s="165"/>
      <c r="M265" s="165"/>
      <c r="N265" s="18"/>
    </row>
    <row r="266" spans="1:14" ht="14.25" hidden="1">
      <c r="A266" s="31"/>
      <c r="B266" s="32" t="s">
        <v>169</v>
      </c>
      <c r="C266" s="32" t="s">
        <v>170</v>
      </c>
      <c r="D266" s="162">
        <v>43503</v>
      </c>
      <c r="E266" s="37" t="s">
        <v>18</v>
      </c>
      <c r="F266" s="189">
        <v>33</v>
      </c>
      <c r="G266" s="164">
        <f t="shared" si="11"/>
        <v>79</v>
      </c>
      <c r="H266" s="165"/>
      <c r="I266" s="171"/>
      <c r="J266" s="165"/>
      <c r="K266" s="166">
        <f t="shared" si="12"/>
      </c>
      <c r="L266" s="165"/>
      <c r="M266" s="165"/>
      <c r="N266" s="18"/>
    </row>
    <row r="267" spans="1:14" ht="14.25" hidden="1">
      <c r="A267" s="31"/>
      <c r="B267" s="181" t="s">
        <v>171</v>
      </c>
      <c r="C267" s="181" t="s">
        <v>171</v>
      </c>
      <c r="D267" s="154">
        <v>43559</v>
      </c>
      <c r="E267" s="37" t="s">
        <v>21</v>
      </c>
      <c r="F267" s="189">
        <v>61</v>
      </c>
      <c r="G267" s="164">
        <f t="shared" si="11"/>
        <v>71</v>
      </c>
      <c r="H267" s="206"/>
      <c r="I267" s="206"/>
      <c r="J267" s="206"/>
      <c r="K267" s="166">
        <f t="shared" si="12"/>
      </c>
      <c r="L267" s="206"/>
      <c r="M267" s="206"/>
      <c r="N267" s="18"/>
    </row>
    <row r="268" spans="1:14" ht="14.25" hidden="1">
      <c r="A268" s="31"/>
      <c r="B268" s="37" t="s">
        <v>172</v>
      </c>
      <c r="C268" s="37" t="s">
        <v>172</v>
      </c>
      <c r="D268" s="154">
        <v>43419</v>
      </c>
      <c r="E268" s="37" t="s">
        <v>68</v>
      </c>
      <c r="F268" s="182"/>
      <c r="G268" s="164">
        <f t="shared" si="11"/>
        <v>91</v>
      </c>
      <c r="H268" s="206"/>
      <c r="I268" s="206"/>
      <c r="J268" s="206"/>
      <c r="K268" s="166">
        <f t="shared" si="12"/>
      </c>
      <c r="L268" s="206"/>
      <c r="M268" s="206"/>
      <c r="N268" s="18"/>
    </row>
    <row r="269" spans="1:14" ht="14.25" hidden="1">
      <c r="A269" s="31"/>
      <c r="B269" s="37" t="s">
        <v>173</v>
      </c>
      <c r="C269" s="37" t="s">
        <v>174</v>
      </c>
      <c r="D269" s="154">
        <v>43615</v>
      </c>
      <c r="E269" s="37" t="s">
        <v>45</v>
      </c>
      <c r="F269" s="169">
        <v>11</v>
      </c>
      <c r="G269" s="164">
        <f t="shared" si="11"/>
        <v>63</v>
      </c>
      <c r="H269" s="165"/>
      <c r="I269" s="171"/>
      <c r="J269" s="165"/>
      <c r="K269" s="166">
        <f t="shared" si="12"/>
      </c>
      <c r="L269" s="165"/>
      <c r="M269" s="165"/>
      <c r="N269" s="18"/>
    </row>
    <row r="270" spans="1:14" ht="14.25" hidden="1">
      <c r="A270" s="31"/>
      <c r="B270" s="37" t="s">
        <v>175</v>
      </c>
      <c r="C270" s="37" t="s">
        <v>176</v>
      </c>
      <c r="D270" s="154">
        <v>43615</v>
      </c>
      <c r="E270" s="37" t="s">
        <v>24</v>
      </c>
      <c r="F270" s="182"/>
      <c r="G270" s="164">
        <f t="shared" si="11"/>
        <v>63</v>
      </c>
      <c r="H270" s="165"/>
      <c r="I270" s="171"/>
      <c r="J270" s="165"/>
      <c r="K270" s="166">
        <f t="shared" si="12"/>
      </c>
      <c r="L270" s="165"/>
      <c r="M270" s="171"/>
      <c r="N270" s="18"/>
    </row>
    <row r="271" spans="1:14" ht="14.25" hidden="1">
      <c r="A271" s="31"/>
      <c r="B271" s="37" t="s">
        <v>177</v>
      </c>
      <c r="C271" s="37" t="s">
        <v>178</v>
      </c>
      <c r="D271" s="154">
        <v>43608</v>
      </c>
      <c r="E271" s="37" t="s">
        <v>179</v>
      </c>
      <c r="F271" s="169">
        <v>8</v>
      </c>
      <c r="G271" s="164">
        <f t="shared" si="11"/>
        <v>64</v>
      </c>
      <c r="H271" s="206"/>
      <c r="I271" s="206"/>
      <c r="J271" s="206"/>
      <c r="K271" s="166">
        <f t="shared" si="12"/>
      </c>
      <c r="L271" s="206"/>
      <c r="M271" s="206"/>
      <c r="N271" s="18"/>
    </row>
    <row r="272" spans="1:14" ht="14.25" hidden="1">
      <c r="A272" s="31"/>
      <c r="B272" s="37" t="s">
        <v>180</v>
      </c>
      <c r="C272" s="37" t="s">
        <v>181</v>
      </c>
      <c r="D272" s="154">
        <v>43608</v>
      </c>
      <c r="E272" s="37" t="s">
        <v>45</v>
      </c>
      <c r="F272" s="169">
        <v>1</v>
      </c>
      <c r="G272" s="164">
        <f t="shared" si="11"/>
        <v>64</v>
      </c>
      <c r="H272" s="206"/>
      <c r="I272" s="206"/>
      <c r="J272" s="206"/>
      <c r="K272" s="166">
        <f t="shared" si="12"/>
      </c>
      <c r="L272" s="206"/>
      <c r="M272" s="206"/>
      <c r="N272" s="18"/>
    </row>
    <row r="273" spans="1:14" ht="14.25" hidden="1">
      <c r="A273" s="31"/>
      <c r="B273" s="37" t="s">
        <v>182</v>
      </c>
      <c r="C273" s="37" t="s">
        <v>183</v>
      </c>
      <c r="D273" s="154">
        <v>43601</v>
      </c>
      <c r="E273" s="37" t="s">
        <v>45</v>
      </c>
      <c r="F273" s="169">
        <v>7</v>
      </c>
      <c r="G273" s="164">
        <f t="shared" si="11"/>
        <v>65</v>
      </c>
      <c r="H273" s="206"/>
      <c r="I273" s="206"/>
      <c r="J273" s="206"/>
      <c r="K273" s="166">
        <f t="shared" si="12"/>
      </c>
      <c r="L273" s="206"/>
      <c r="M273" s="206"/>
      <c r="N273" s="18"/>
    </row>
    <row r="274" spans="1:14" ht="14.25" hidden="1">
      <c r="A274" s="31"/>
      <c r="B274" s="32" t="s">
        <v>184</v>
      </c>
      <c r="C274" s="32" t="s">
        <v>184</v>
      </c>
      <c r="D274" s="154">
        <v>43594</v>
      </c>
      <c r="E274" s="37" t="s">
        <v>35</v>
      </c>
      <c r="F274" s="182"/>
      <c r="G274" s="164">
        <f t="shared" si="11"/>
        <v>66</v>
      </c>
      <c r="H274" s="206"/>
      <c r="I274" s="206"/>
      <c r="J274" s="206"/>
      <c r="K274" s="166">
        <f t="shared" si="12"/>
      </c>
      <c r="L274" s="206"/>
      <c r="M274" s="206"/>
      <c r="N274" s="18"/>
    </row>
    <row r="275" spans="1:14" ht="14.25" hidden="1">
      <c r="A275" s="31"/>
      <c r="B275" s="32" t="s">
        <v>185</v>
      </c>
      <c r="C275" s="32" t="s">
        <v>186</v>
      </c>
      <c r="D275" s="154">
        <v>43587</v>
      </c>
      <c r="E275" s="37" t="s">
        <v>45</v>
      </c>
      <c r="F275" s="169">
        <v>2</v>
      </c>
      <c r="G275" s="164">
        <f t="shared" si="11"/>
        <v>67</v>
      </c>
      <c r="H275" s="206"/>
      <c r="I275" s="206"/>
      <c r="J275" s="206"/>
      <c r="K275" s="166">
        <f t="shared" si="12"/>
      </c>
      <c r="L275" s="206"/>
      <c r="M275" s="206"/>
      <c r="N275" s="18"/>
    </row>
    <row r="276" spans="1:14" ht="14.25" hidden="1">
      <c r="A276" s="31"/>
      <c r="B276" s="37" t="s">
        <v>187</v>
      </c>
      <c r="C276" s="37" t="s">
        <v>188</v>
      </c>
      <c r="D276" s="154">
        <v>43580</v>
      </c>
      <c r="E276" s="37" t="s">
        <v>45</v>
      </c>
      <c r="F276" s="169">
        <v>2</v>
      </c>
      <c r="G276" s="164">
        <f t="shared" si="11"/>
        <v>68</v>
      </c>
      <c r="H276" s="165"/>
      <c r="I276" s="171"/>
      <c r="J276" s="165"/>
      <c r="K276" s="166">
        <f t="shared" si="12"/>
      </c>
      <c r="L276" s="165"/>
      <c r="M276" s="165"/>
      <c r="N276" s="18"/>
    </row>
    <row r="277" spans="1:14" ht="14.25" hidden="1">
      <c r="A277" s="31"/>
      <c r="B277" s="32" t="s">
        <v>189</v>
      </c>
      <c r="C277" s="32" t="s">
        <v>189</v>
      </c>
      <c r="D277" s="162">
        <v>43573</v>
      </c>
      <c r="E277" s="183" t="s">
        <v>24</v>
      </c>
      <c r="F277" s="182"/>
      <c r="G277" s="164">
        <f t="shared" si="11"/>
        <v>69</v>
      </c>
      <c r="H277" s="165"/>
      <c r="I277" s="171"/>
      <c r="J277" s="165"/>
      <c r="K277" s="166">
        <f t="shared" si="12"/>
      </c>
      <c r="L277" s="165"/>
      <c r="M277" s="171"/>
      <c r="N277" s="18"/>
    </row>
    <row r="278" spans="1:14" ht="14.25" hidden="1">
      <c r="A278" s="31"/>
      <c r="B278" s="32" t="s">
        <v>190</v>
      </c>
      <c r="C278" s="32" t="s">
        <v>191</v>
      </c>
      <c r="D278" s="162">
        <v>43573</v>
      </c>
      <c r="E278" s="183" t="s">
        <v>45</v>
      </c>
      <c r="F278" s="169">
        <v>3</v>
      </c>
      <c r="G278" s="164">
        <f t="shared" si="11"/>
        <v>69</v>
      </c>
      <c r="H278" s="165"/>
      <c r="I278" s="171"/>
      <c r="J278" s="165"/>
      <c r="K278" s="166">
        <f t="shared" si="12"/>
      </c>
      <c r="L278" s="165"/>
      <c r="M278" s="165"/>
      <c r="N278" s="18"/>
    </row>
    <row r="279" spans="1:14" ht="14.25" hidden="1">
      <c r="A279" s="31"/>
      <c r="B279" s="37" t="s">
        <v>192</v>
      </c>
      <c r="C279" s="37" t="s">
        <v>193</v>
      </c>
      <c r="D279" s="154">
        <v>43517</v>
      </c>
      <c r="E279" s="37" t="s">
        <v>45</v>
      </c>
      <c r="F279" s="169">
        <v>6</v>
      </c>
      <c r="G279" s="164">
        <f t="shared" si="11"/>
        <v>77</v>
      </c>
      <c r="H279" s="165"/>
      <c r="I279" s="165"/>
      <c r="J279" s="165"/>
      <c r="K279" s="166">
        <f t="shared" si="12"/>
      </c>
      <c r="L279" s="206"/>
      <c r="M279" s="206"/>
      <c r="N279" s="18"/>
    </row>
    <row r="280" spans="1:14" ht="14.25" hidden="1">
      <c r="A280" s="31"/>
      <c r="B280" s="32" t="s">
        <v>194</v>
      </c>
      <c r="C280" s="32" t="s">
        <v>195</v>
      </c>
      <c r="D280" s="154">
        <v>43594</v>
      </c>
      <c r="E280" s="37" t="s">
        <v>21</v>
      </c>
      <c r="F280" s="189">
        <v>34</v>
      </c>
      <c r="G280" s="164">
        <f t="shared" si="11"/>
        <v>66</v>
      </c>
      <c r="H280" s="206"/>
      <c r="I280" s="206"/>
      <c r="J280" s="206"/>
      <c r="K280" s="166">
        <f t="shared" si="12"/>
      </c>
      <c r="L280" s="206"/>
      <c r="M280" s="206"/>
      <c r="N280" s="18"/>
    </row>
    <row r="281" spans="1:14" ht="14.25" hidden="1">
      <c r="A281" s="31"/>
      <c r="B281" s="179" t="s">
        <v>196</v>
      </c>
      <c r="C281" s="32" t="s">
        <v>197</v>
      </c>
      <c r="D281" s="162">
        <v>43573</v>
      </c>
      <c r="E281" s="183" t="s">
        <v>21</v>
      </c>
      <c r="F281" s="189">
        <v>44</v>
      </c>
      <c r="G281" s="164">
        <f t="shared" si="11"/>
        <v>69</v>
      </c>
      <c r="H281" s="165"/>
      <c r="I281" s="171"/>
      <c r="J281" s="165"/>
      <c r="K281" s="166">
        <f t="shared" si="12"/>
      </c>
      <c r="L281" s="165"/>
      <c r="M281" s="165"/>
      <c r="N281" s="18"/>
    </row>
    <row r="282" spans="1:14" ht="14.25" hidden="1">
      <c r="A282" s="31"/>
      <c r="B282" s="32" t="s">
        <v>198</v>
      </c>
      <c r="C282" s="32" t="s">
        <v>199</v>
      </c>
      <c r="D282" s="154">
        <v>43552</v>
      </c>
      <c r="E282" s="37" t="s">
        <v>18</v>
      </c>
      <c r="F282" s="189">
        <v>77</v>
      </c>
      <c r="G282" s="164">
        <f t="shared" si="11"/>
        <v>72</v>
      </c>
      <c r="H282" s="206"/>
      <c r="I282" s="206"/>
      <c r="J282" s="206"/>
      <c r="K282" s="166">
        <f t="shared" si="12"/>
      </c>
      <c r="L282" s="206"/>
      <c r="M282" s="165"/>
      <c r="N282" s="18"/>
    </row>
    <row r="283" spans="1:14" ht="14.25" hidden="1">
      <c r="A283" s="31"/>
      <c r="B283" s="37" t="s">
        <v>200</v>
      </c>
      <c r="C283" s="37" t="s">
        <v>200</v>
      </c>
      <c r="D283" s="154">
        <v>43538</v>
      </c>
      <c r="E283" s="37" t="s">
        <v>24</v>
      </c>
      <c r="F283" s="182"/>
      <c r="G283" s="164">
        <f t="shared" si="11"/>
        <v>74</v>
      </c>
      <c r="H283" s="206"/>
      <c r="I283" s="206"/>
      <c r="J283" s="206"/>
      <c r="K283" s="166">
        <f t="shared" si="12"/>
      </c>
      <c r="L283" s="206"/>
      <c r="M283" s="206"/>
      <c r="N283" s="18"/>
    </row>
    <row r="284" spans="1:14" ht="14.25" hidden="1">
      <c r="A284" s="31"/>
      <c r="B284" s="37" t="s">
        <v>201</v>
      </c>
      <c r="C284" s="37" t="s">
        <v>202</v>
      </c>
      <c r="D284" s="154">
        <v>43517</v>
      </c>
      <c r="E284" s="37" t="s">
        <v>27</v>
      </c>
      <c r="F284" s="189">
        <v>63</v>
      </c>
      <c r="G284" s="164">
        <f t="shared" si="11"/>
        <v>77</v>
      </c>
      <c r="H284" s="165"/>
      <c r="I284" s="165"/>
      <c r="J284" s="165"/>
      <c r="K284" s="166">
        <f t="shared" si="12"/>
      </c>
      <c r="L284" s="165"/>
      <c r="M284" s="165"/>
      <c r="N284" s="18"/>
    </row>
    <row r="285" spans="1:14" ht="14.25" hidden="1">
      <c r="A285" s="31"/>
      <c r="B285" s="37" t="s">
        <v>203</v>
      </c>
      <c r="C285" s="37" t="s">
        <v>204</v>
      </c>
      <c r="D285" s="154">
        <v>43517</v>
      </c>
      <c r="E285" s="37" t="s">
        <v>18</v>
      </c>
      <c r="F285" s="189">
        <v>28</v>
      </c>
      <c r="G285" s="164">
        <f t="shared" si="11"/>
        <v>77</v>
      </c>
      <c r="H285" s="165"/>
      <c r="I285" s="165"/>
      <c r="J285" s="165"/>
      <c r="K285" s="166">
        <f t="shared" si="12"/>
      </c>
      <c r="L285" s="165"/>
      <c r="M285" s="165"/>
      <c r="N285" s="18"/>
    </row>
    <row r="286" spans="1:14" ht="14.25" hidden="1">
      <c r="A286" s="31"/>
      <c r="B286" s="32" t="s">
        <v>205</v>
      </c>
      <c r="C286" s="32" t="s">
        <v>206</v>
      </c>
      <c r="D286" s="154">
        <v>43566</v>
      </c>
      <c r="E286" s="37" t="s">
        <v>33</v>
      </c>
      <c r="F286" s="169">
        <v>1</v>
      </c>
      <c r="G286" s="164">
        <f t="shared" si="11"/>
        <v>70</v>
      </c>
      <c r="H286" s="165"/>
      <c r="I286" s="165"/>
      <c r="J286" s="165"/>
      <c r="K286" s="166">
        <f t="shared" si="12"/>
      </c>
      <c r="L286" s="206"/>
      <c r="M286" s="206"/>
      <c r="N286" s="18"/>
    </row>
    <row r="287" spans="1:14" ht="14.25" hidden="1">
      <c r="A287" s="31"/>
      <c r="B287" s="181" t="s">
        <v>207</v>
      </c>
      <c r="C287" s="181" t="s">
        <v>208</v>
      </c>
      <c r="D287" s="154">
        <v>43559</v>
      </c>
      <c r="E287" s="37" t="s">
        <v>27</v>
      </c>
      <c r="F287" s="189">
        <v>50</v>
      </c>
      <c r="G287" s="164">
        <f t="shared" si="11"/>
        <v>71</v>
      </c>
      <c r="H287" s="206"/>
      <c r="I287" s="206"/>
      <c r="J287" s="206"/>
      <c r="K287" s="166">
        <f t="shared" si="12"/>
      </c>
      <c r="L287" s="206"/>
      <c r="M287" s="206"/>
      <c r="N287" s="18"/>
    </row>
    <row r="288" spans="1:14" ht="14.25" hidden="1">
      <c r="A288" s="31"/>
      <c r="B288" s="32" t="s">
        <v>167</v>
      </c>
      <c r="C288" s="32" t="s">
        <v>168</v>
      </c>
      <c r="D288" s="154">
        <v>43559</v>
      </c>
      <c r="E288" s="37" t="s">
        <v>33</v>
      </c>
      <c r="F288" s="169">
        <v>1</v>
      </c>
      <c r="G288" s="164">
        <f t="shared" si="11"/>
        <v>71</v>
      </c>
      <c r="H288" s="206"/>
      <c r="I288" s="206"/>
      <c r="J288" s="206"/>
      <c r="K288" s="166">
        <f t="shared" si="12"/>
      </c>
      <c r="L288" s="206"/>
      <c r="M288" s="206"/>
      <c r="N288" s="18"/>
    </row>
    <row r="289" spans="1:14" ht="14.25" hidden="1">
      <c r="A289" s="31"/>
      <c r="B289" s="32" t="s">
        <v>209</v>
      </c>
      <c r="C289" s="32" t="s">
        <v>210</v>
      </c>
      <c r="D289" s="154">
        <v>43545</v>
      </c>
      <c r="E289" s="37" t="s">
        <v>24</v>
      </c>
      <c r="F289" s="182"/>
      <c r="G289" s="164">
        <f t="shared" si="11"/>
        <v>73</v>
      </c>
      <c r="H289" s="165"/>
      <c r="I289" s="165"/>
      <c r="J289" s="165"/>
      <c r="K289" s="166">
        <f t="shared" si="12"/>
      </c>
      <c r="L289" s="165"/>
      <c r="M289" s="165"/>
      <c r="N289" s="18"/>
    </row>
    <row r="290" spans="1:14" ht="14.25" hidden="1">
      <c r="A290" s="31"/>
      <c r="B290" s="32" t="s">
        <v>211</v>
      </c>
      <c r="C290" s="32" t="s">
        <v>212</v>
      </c>
      <c r="D290" s="162">
        <v>43475</v>
      </c>
      <c r="E290" s="183" t="s">
        <v>21</v>
      </c>
      <c r="F290" s="189">
        <v>49</v>
      </c>
      <c r="G290" s="164">
        <f t="shared" si="11"/>
        <v>83</v>
      </c>
      <c r="H290" s="165"/>
      <c r="I290" s="165"/>
      <c r="J290" s="165"/>
      <c r="K290" s="166">
        <f t="shared" si="12"/>
      </c>
      <c r="L290" s="165"/>
      <c r="M290" s="165"/>
      <c r="N290" s="18"/>
    </row>
    <row r="291" spans="1:14" ht="14.25" hidden="1">
      <c r="A291" s="31"/>
      <c r="B291" s="37" t="s">
        <v>213</v>
      </c>
      <c r="C291" s="37" t="s">
        <v>214</v>
      </c>
      <c r="D291" s="154">
        <v>43601</v>
      </c>
      <c r="E291" s="37" t="s">
        <v>24</v>
      </c>
      <c r="F291" s="182"/>
      <c r="G291" s="164">
        <f aca="true" t="shared" si="13" ref="G291:G322">ROUNDUP(DATEDIF(D291,$B$791,"d")/7,0)</f>
        <v>65</v>
      </c>
      <c r="H291" s="206"/>
      <c r="I291" s="206"/>
      <c r="J291" s="206"/>
      <c r="K291" s="166">
        <f t="shared" si="12"/>
      </c>
      <c r="L291" s="206"/>
      <c r="M291" s="206"/>
      <c r="N291" s="18"/>
    </row>
    <row r="292" spans="1:14" ht="14.25" hidden="1">
      <c r="A292" s="31"/>
      <c r="B292" s="37" t="s">
        <v>215</v>
      </c>
      <c r="C292" s="37" t="s">
        <v>216</v>
      </c>
      <c r="D292" s="154">
        <v>43531</v>
      </c>
      <c r="E292" s="37" t="s">
        <v>18</v>
      </c>
      <c r="F292" s="189">
        <v>87</v>
      </c>
      <c r="G292" s="164">
        <f t="shared" si="13"/>
        <v>75</v>
      </c>
      <c r="H292" s="165"/>
      <c r="I292" s="165"/>
      <c r="J292" s="165"/>
      <c r="K292" s="166">
        <f t="shared" si="12"/>
      </c>
      <c r="L292" s="165"/>
      <c r="M292" s="206"/>
      <c r="N292" s="18"/>
    </row>
    <row r="293" spans="1:14" ht="14.25" hidden="1">
      <c r="A293" s="31"/>
      <c r="B293" s="37" t="s">
        <v>217</v>
      </c>
      <c r="C293" s="37" t="s">
        <v>218</v>
      </c>
      <c r="D293" s="154">
        <v>43601</v>
      </c>
      <c r="E293" s="37" t="s">
        <v>134</v>
      </c>
      <c r="F293" s="182"/>
      <c r="G293" s="164">
        <f t="shared" si="13"/>
        <v>65</v>
      </c>
      <c r="H293" s="206"/>
      <c r="I293" s="206"/>
      <c r="J293" s="206"/>
      <c r="K293" s="166">
        <f t="shared" si="12"/>
      </c>
      <c r="L293" s="206"/>
      <c r="M293" s="206"/>
      <c r="N293" s="18"/>
    </row>
    <row r="294" spans="1:14" ht="14.25" hidden="1">
      <c r="A294" s="31"/>
      <c r="B294" s="32" t="s">
        <v>219</v>
      </c>
      <c r="C294" s="32" t="s">
        <v>220</v>
      </c>
      <c r="D294" s="154">
        <v>43594</v>
      </c>
      <c r="E294" s="37" t="s">
        <v>221</v>
      </c>
      <c r="F294" s="193"/>
      <c r="G294" s="164">
        <f t="shared" si="13"/>
        <v>66</v>
      </c>
      <c r="H294" s="206"/>
      <c r="I294" s="206"/>
      <c r="J294" s="206"/>
      <c r="K294" s="166">
        <f t="shared" si="12"/>
      </c>
      <c r="L294" s="206"/>
      <c r="M294" s="206"/>
      <c r="N294" s="18"/>
    </row>
    <row r="295" spans="1:14" ht="14.25" hidden="1">
      <c r="A295" s="31"/>
      <c r="B295" s="32" t="s">
        <v>222</v>
      </c>
      <c r="C295" s="32" t="s">
        <v>223</v>
      </c>
      <c r="D295" s="154">
        <v>43587</v>
      </c>
      <c r="E295" s="37" t="s">
        <v>134</v>
      </c>
      <c r="F295" s="182"/>
      <c r="G295" s="164">
        <f t="shared" si="13"/>
        <v>67</v>
      </c>
      <c r="H295" s="206"/>
      <c r="I295" s="206"/>
      <c r="J295" s="206"/>
      <c r="K295" s="166">
        <f t="shared" si="12"/>
      </c>
      <c r="L295" s="206"/>
      <c r="M295" s="206"/>
      <c r="N295" s="18"/>
    </row>
    <row r="296" spans="1:14" ht="14.25" hidden="1">
      <c r="A296" s="31"/>
      <c r="B296" s="32" t="s">
        <v>224</v>
      </c>
      <c r="C296" s="32" t="s">
        <v>225</v>
      </c>
      <c r="D296" s="154">
        <v>43587</v>
      </c>
      <c r="E296" s="37" t="s">
        <v>112</v>
      </c>
      <c r="F296" s="193"/>
      <c r="G296" s="164">
        <f t="shared" si="13"/>
        <v>67</v>
      </c>
      <c r="H296" s="206"/>
      <c r="I296" s="206"/>
      <c r="J296" s="206"/>
      <c r="K296" s="166">
        <f t="shared" si="12"/>
      </c>
      <c r="L296" s="206"/>
      <c r="M296" s="206"/>
      <c r="N296" s="18"/>
    </row>
    <row r="297" spans="1:14" ht="14.25" hidden="1">
      <c r="A297" s="31"/>
      <c r="B297" s="32" t="s">
        <v>226</v>
      </c>
      <c r="C297" s="32" t="s">
        <v>227</v>
      </c>
      <c r="D297" s="154">
        <v>43587</v>
      </c>
      <c r="E297" s="37" t="s">
        <v>228</v>
      </c>
      <c r="F297" s="193"/>
      <c r="G297" s="164">
        <f t="shared" si="13"/>
        <v>67</v>
      </c>
      <c r="H297" s="206"/>
      <c r="I297" s="206"/>
      <c r="J297" s="206"/>
      <c r="K297" s="166">
        <f t="shared" si="12"/>
      </c>
      <c r="L297" s="165"/>
      <c r="M297" s="171"/>
      <c r="N297" s="18"/>
    </row>
    <row r="298" spans="1:14" ht="14.25" hidden="1">
      <c r="A298" s="31"/>
      <c r="B298" s="37" t="s">
        <v>229</v>
      </c>
      <c r="C298" s="37" t="s">
        <v>230</v>
      </c>
      <c r="D298" s="154">
        <v>43580</v>
      </c>
      <c r="E298" s="37" t="s">
        <v>123</v>
      </c>
      <c r="F298" s="182"/>
      <c r="G298" s="164">
        <f t="shared" si="13"/>
        <v>68</v>
      </c>
      <c r="H298" s="165"/>
      <c r="I298" s="171"/>
      <c r="J298" s="165"/>
      <c r="K298" s="166">
        <f t="shared" si="12"/>
      </c>
      <c r="L298" s="206"/>
      <c r="M298" s="206"/>
      <c r="N298" s="18"/>
    </row>
    <row r="299" spans="1:14" ht="14.25" hidden="1">
      <c r="A299" s="31"/>
      <c r="B299" s="37" t="s">
        <v>231</v>
      </c>
      <c r="C299" s="37" t="s">
        <v>232</v>
      </c>
      <c r="D299" s="154">
        <v>43580</v>
      </c>
      <c r="E299" s="37" t="s">
        <v>179</v>
      </c>
      <c r="F299" s="189">
        <v>19</v>
      </c>
      <c r="G299" s="164">
        <f t="shared" si="13"/>
        <v>68</v>
      </c>
      <c r="H299" s="206"/>
      <c r="I299" s="206"/>
      <c r="J299" s="206"/>
      <c r="K299" s="166">
        <f t="shared" si="12"/>
      </c>
      <c r="L299" s="206"/>
      <c r="M299" s="206"/>
      <c r="N299" s="18"/>
    </row>
    <row r="300" spans="1:14" ht="14.25" hidden="1">
      <c r="A300" s="31"/>
      <c r="B300" s="32" t="s">
        <v>233</v>
      </c>
      <c r="C300" s="32" t="s">
        <v>233</v>
      </c>
      <c r="D300" s="154">
        <v>43566</v>
      </c>
      <c r="E300" s="37" t="s">
        <v>15</v>
      </c>
      <c r="F300" s="189">
        <v>45</v>
      </c>
      <c r="G300" s="164">
        <f t="shared" si="13"/>
        <v>70</v>
      </c>
      <c r="H300" s="165"/>
      <c r="I300" s="165"/>
      <c r="J300" s="165"/>
      <c r="K300" s="166">
        <f t="shared" si="12"/>
      </c>
      <c r="L300" s="206"/>
      <c r="M300" s="206"/>
      <c r="N300" s="18"/>
    </row>
    <row r="301" spans="1:14" ht="14.25" hidden="1">
      <c r="A301" s="31"/>
      <c r="B301" s="181" t="s">
        <v>234</v>
      </c>
      <c r="C301" s="181" t="s">
        <v>235</v>
      </c>
      <c r="D301" s="154">
        <v>43559</v>
      </c>
      <c r="E301" s="37" t="s">
        <v>123</v>
      </c>
      <c r="F301" s="189">
        <v>10</v>
      </c>
      <c r="G301" s="164">
        <f t="shared" si="13"/>
        <v>71</v>
      </c>
      <c r="H301" s="206"/>
      <c r="I301" s="206"/>
      <c r="J301" s="206"/>
      <c r="K301" s="166">
        <f t="shared" si="12"/>
      </c>
      <c r="L301" s="206"/>
      <c r="M301" s="206"/>
      <c r="N301" s="18"/>
    </row>
    <row r="302" spans="1:14" ht="14.25" hidden="1">
      <c r="A302" s="31"/>
      <c r="B302" s="181" t="s">
        <v>236</v>
      </c>
      <c r="C302" s="181" t="s">
        <v>237</v>
      </c>
      <c r="D302" s="154">
        <v>43559</v>
      </c>
      <c r="E302" s="37" t="s">
        <v>123</v>
      </c>
      <c r="F302" s="189">
        <v>23</v>
      </c>
      <c r="G302" s="164">
        <f t="shared" si="13"/>
        <v>71</v>
      </c>
      <c r="H302" s="206"/>
      <c r="I302" s="206"/>
      <c r="J302" s="206"/>
      <c r="K302" s="166">
        <f t="shared" si="12"/>
      </c>
      <c r="L302" s="206"/>
      <c r="M302" s="206"/>
      <c r="N302" s="18"/>
    </row>
    <row r="303" spans="1:14" ht="14.25" hidden="1">
      <c r="A303" s="31"/>
      <c r="B303" s="37" t="s">
        <v>238</v>
      </c>
      <c r="C303" s="37" t="s">
        <v>239</v>
      </c>
      <c r="D303" s="154">
        <v>43538</v>
      </c>
      <c r="E303" s="37" t="s">
        <v>15</v>
      </c>
      <c r="F303" s="189">
        <v>45</v>
      </c>
      <c r="G303" s="164">
        <f t="shared" si="13"/>
        <v>74</v>
      </c>
      <c r="H303" s="206"/>
      <c r="I303" s="206"/>
      <c r="J303" s="206"/>
      <c r="K303" s="166">
        <f t="shared" si="12"/>
      </c>
      <c r="L303" s="206"/>
      <c r="M303" s="206"/>
      <c r="N303" s="18"/>
    </row>
    <row r="304" spans="1:14" ht="14.25" hidden="1">
      <c r="A304" s="31"/>
      <c r="B304" s="37" t="s">
        <v>240</v>
      </c>
      <c r="C304" s="37" t="s">
        <v>241</v>
      </c>
      <c r="D304" s="154">
        <v>43524</v>
      </c>
      <c r="E304" s="37" t="s">
        <v>33</v>
      </c>
      <c r="F304" s="169">
        <v>1</v>
      </c>
      <c r="G304" s="164">
        <f t="shared" si="13"/>
        <v>76</v>
      </c>
      <c r="H304" s="165"/>
      <c r="I304" s="165"/>
      <c r="J304" s="165"/>
      <c r="K304" s="166">
        <f t="shared" si="12"/>
      </c>
      <c r="L304" s="165"/>
      <c r="M304" s="165"/>
      <c r="N304" s="18"/>
    </row>
    <row r="305" spans="1:14" ht="14.25" hidden="1">
      <c r="A305" s="31"/>
      <c r="B305" s="32" t="s">
        <v>242</v>
      </c>
      <c r="C305" s="32" t="s">
        <v>243</v>
      </c>
      <c r="D305" s="154">
        <v>43552</v>
      </c>
      <c r="E305" s="37" t="s">
        <v>33</v>
      </c>
      <c r="F305" s="169">
        <v>1</v>
      </c>
      <c r="G305" s="164">
        <f t="shared" si="13"/>
        <v>72</v>
      </c>
      <c r="H305" s="206"/>
      <c r="I305" s="206"/>
      <c r="J305" s="206"/>
      <c r="K305" s="166">
        <f t="shared" si="12"/>
      </c>
      <c r="L305" s="206"/>
      <c r="M305" s="206"/>
      <c r="N305" s="18"/>
    </row>
    <row r="306" spans="1:14" ht="14.25" hidden="1">
      <c r="A306" s="31"/>
      <c r="B306" s="32" t="s">
        <v>244</v>
      </c>
      <c r="C306" s="32" t="s">
        <v>245</v>
      </c>
      <c r="D306" s="154">
        <v>43545</v>
      </c>
      <c r="E306" s="37" t="s">
        <v>27</v>
      </c>
      <c r="F306" s="189">
        <v>51</v>
      </c>
      <c r="G306" s="164">
        <f t="shared" si="13"/>
        <v>73</v>
      </c>
      <c r="H306" s="165"/>
      <c r="I306" s="165"/>
      <c r="J306" s="165"/>
      <c r="K306" s="166">
        <f t="shared" si="12"/>
      </c>
      <c r="L306" s="206"/>
      <c r="M306" s="206"/>
      <c r="N306" s="18"/>
    </row>
    <row r="307" spans="1:14" ht="14.25" hidden="1">
      <c r="A307" s="31"/>
      <c r="B307" s="32" t="s">
        <v>246</v>
      </c>
      <c r="C307" s="32" t="s">
        <v>247</v>
      </c>
      <c r="D307" s="154">
        <v>43545</v>
      </c>
      <c r="E307" s="37" t="s">
        <v>21</v>
      </c>
      <c r="F307" s="189">
        <v>33</v>
      </c>
      <c r="G307" s="164">
        <f t="shared" si="13"/>
        <v>73</v>
      </c>
      <c r="H307" s="165"/>
      <c r="I307" s="165"/>
      <c r="J307" s="165"/>
      <c r="K307" s="166">
        <f t="shared" si="12"/>
      </c>
      <c r="L307" s="206"/>
      <c r="M307" s="206"/>
      <c r="N307" s="18"/>
    </row>
    <row r="308" spans="1:14" ht="14.25" hidden="1">
      <c r="A308" s="31"/>
      <c r="B308" s="37" t="s">
        <v>248</v>
      </c>
      <c r="C308" s="37" t="s">
        <v>249</v>
      </c>
      <c r="D308" s="154">
        <v>43538</v>
      </c>
      <c r="E308" s="37" t="s">
        <v>18</v>
      </c>
      <c r="F308" s="189">
        <v>66</v>
      </c>
      <c r="G308" s="164">
        <f t="shared" si="13"/>
        <v>74</v>
      </c>
      <c r="H308" s="206"/>
      <c r="I308" s="206"/>
      <c r="J308" s="206"/>
      <c r="K308" s="166">
        <f t="shared" si="12"/>
      </c>
      <c r="L308" s="206"/>
      <c r="M308" s="206"/>
      <c r="N308" s="18"/>
    </row>
    <row r="309" spans="1:14" ht="14.25" hidden="1">
      <c r="A309" s="31"/>
      <c r="B309" s="181" t="s">
        <v>250</v>
      </c>
      <c r="C309" s="181" t="s">
        <v>250</v>
      </c>
      <c r="D309" s="154">
        <v>43510</v>
      </c>
      <c r="E309" s="37" t="s">
        <v>21</v>
      </c>
      <c r="F309" s="189">
        <v>71</v>
      </c>
      <c r="G309" s="164">
        <f t="shared" si="13"/>
        <v>78</v>
      </c>
      <c r="H309" s="206"/>
      <c r="I309" s="206"/>
      <c r="J309" s="206"/>
      <c r="K309" s="166">
        <f t="shared" si="12"/>
      </c>
      <c r="L309" s="206"/>
      <c r="M309" s="206"/>
      <c r="N309" s="18"/>
    </row>
    <row r="310" spans="1:14" ht="14.25" hidden="1">
      <c r="A310" s="31"/>
      <c r="B310" s="37" t="s">
        <v>251</v>
      </c>
      <c r="C310" s="37" t="s">
        <v>252</v>
      </c>
      <c r="D310" s="154">
        <v>43468</v>
      </c>
      <c r="E310" s="37" t="s">
        <v>33</v>
      </c>
      <c r="F310" s="169">
        <v>2</v>
      </c>
      <c r="G310" s="164">
        <f t="shared" si="13"/>
        <v>84</v>
      </c>
      <c r="H310" s="165"/>
      <c r="I310" s="165"/>
      <c r="J310" s="165"/>
      <c r="K310" s="166">
        <f t="shared" si="12"/>
      </c>
      <c r="L310" s="165"/>
      <c r="M310" s="165"/>
      <c r="N310" s="18"/>
    </row>
    <row r="311" spans="1:14" ht="14.25" hidden="1">
      <c r="A311" s="31"/>
      <c r="B311" s="37" t="s">
        <v>253</v>
      </c>
      <c r="C311" s="37" t="s">
        <v>253</v>
      </c>
      <c r="D311" s="154">
        <v>43461</v>
      </c>
      <c r="E311" s="37" t="s">
        <v>134</v>
      </c>
      <c r="F311" s="182"/>
      <c r="G311" s="164">
        <f t="shared" si="13"/>
        <v>85</v>
      </c>
      <c r="H311" s="165"/>
      <c r="I311" s="165"/>
      <c r="J311" s="165"/>
      <c r="K311" s="166">
        <f t="shared" si="12"/>
      </c>
      <c r="L311" s="165"/>
      <c r="M311" s="206"/>
      <c r="N311" s="18"/>
    </row>
    <row r="312" spans="1:14" ht="14.25" hidden="1">
      <c r="A312" s="31"/>
      <c r="B312" s="32" t="s">
        <v>254</v>
      </c>
      <c r="C312" s="32" t="s">
        <v>255</v>
      </c>
      <c r="D312" s="154">
        <v>43566</v>
      </c>
      <c r="E312" s="37" t="s">
        <v>15</v>
      </c>
      <c r="F312" s="189">
        <v>35</v>
      </c>
      <c r="G312" s="164">
        <f t="shared" si="13"/>
        <v>70</v>
      </c>
      <c r="H312" s="165"/>
      <c r="I312" s="165"/>
      <c r="J312" s="165"/>
      <c r="K312" s="166">
        <f t="shared" si="12"/>
      </c>
      <c r="L312" s="206"/>
      <c r="M312" s="206"/>
      <c r="N312" s="18"/>
    </row>
    <row r="313" spans="1:14" ht="14.25" hidden="1">
      <c r="A313" s="31"/>
      <c r="B313" s="32" t="s">
        <v>256</v>
      </c>
      <c r="C313" s="32" t="s">
        <v>257</v>
      </c>
      <c r="D313" s="154">
        <v>43552</v>
      </c>
      <c r="E313" s="37" t="s">
        <v>24</v>
      </c>
      <c r="F313" s="182"/>
      <c r="G313" s="164">
        <f t="shared" si="13"/>
        <v>72</v>
      </c>
      <c r="H313" s="206"/>
      <c r="I313" s="206"/>
      <c r="J313" s="206"/>
      <c r="K313" s="166">
        <f t="shared" si="12"/>
      </c>
      <c r="L313" s="206"/>
      <c r="M313" s="206"/>
      <c r="N313" s="18"/>
    </row>
    <row r="314" spans="1:14" ht="14.25" hidden="1">
      <c r="A314" s="31"/>
      <c r="B314" s="32" t="s">
        <v>258</v>
      </c>
      <c r="C314" s="32" t="s">
        <v>259</v>
      </c>
      <c r="D314" s="154">
        <v>43552</v>
      </c>
      <c r="E314" s="37" t="s">
        <v>27</v>
      </c>
      <c r="F314" s="189">
        <v>19</v>
      </c>
      <c r="G314" s="164">
        <f t="shared" si="13"/>
        <v>72</v>
      </c>
      <c r="H314" s="206"/>
      <c r="I314" s="206"/>
      <c r="J314" s="206"/>
      <c r="K314" s="166">
        <f t="shared" si="12"/>
      </c>
      <c r="L314" s="206"/>
      <c r="M314" s="206"/>
      <c r="N314" s="18"/>
    </row>
    <row r="315" spans="1:14" ht="14.25" hidden="1">
      <c r="A315" s="40"/>
      <c r="B315" s="32" t="s">
        <v>260</v>
      </c>
      <c r="C315" s="32" t="s">
        <v>260</v>
      </c>
      <c r="D315" s="154">
        <v>43545</v>
      </c>
      <c r="E315" s="37" t="s">
        <v>24</v>
      </c>
      <c r="F315" s="182"/>
      <c r="G315" s="164">
        <f t="shared" si="13"/>
        <v>73</v>
      </c>
      <c r="H315" s="165"/>
      <c r="I315" s="165"/>
      <c r="J315" s="165"/>
      <c r="K315" s="166">
        <f t="shared" si="12"/>
      </c>
      <c r="L315" s="165"/>
      <c r="M315" s="165"/>
      <c r="N315" s="18"/>
    </row>
    <row r="316" spans="1:14" ht="14.25" hidden="1">
      <c r="A316" s="40"/>
      <c r="B316" s="32" t="s">
        <v>261</v>
      </c>
      <c r="C316" s="32" t="s">
        <v>262</v>
      </c>
      <c r="D316" s="162">
        <v>43503</v>
      </c>
      <c r="E316" s="37" t="s">
        <v>21</v>
      </c>
      <c r="F316" s="189">
        <v>62</v>
      </c>
      <c r="G316" s="164">
        <f t="shared" si="13"/>
        <v>79</v>
      </c>
      <c r="H316" s="206"/>
      <c r="I316" s="206"/>
      <c r="J316" s="206"/>
      <c r="K316" s="166">
        <f t="shared" si="12"/>
      </c>
      <c r="L316" s="206"/>
      <c r="M316" s="206"/>
      <c r="N316" s="18"/>
    </row>
    <row r="317" spans="1:14" ht="14.25" hidden="1">
      <c r="A317" s="31"/>
      <c r="B317" s="32" t="s">
        <v>263</v>
      </c>
      <c r="C317" s="32" t="s">
        <v>264</v>
      </c>
      <c r="D317" s="162">
        <v>43475</v>
      </c>
      <c r="E317" s="183" t="s">
        <v>18</v>
      </c>
      <c r="F317" s="189">
        <v>67</v>
      </c>
      <c r="G317" s="164">
        <f t="shared" si="13"/>
        <v>83</v>
      </c>
      <c r="H317" s="165"/>
      <c r="I317" s="171"/>
      <c r="J317" s="165"/>
      <c r="K317" s="166">
        <f t="shared" si="12"/>
      </c>
      <c r="L317" s="165"/>
      <c r="M317" s="165"/>
      <c r="N317" s="18"/>
    </row>
    <row r="318" spans="1:14" ht="14.25" hidden="1">
      <c r="A318" s="31"/>
      <c r="B318" s="32" t="s">
        <v>265</v>
      </c>
      <c r="C318" s="32" t="s">
        <v>266</v>
      </c>
      <c r="D318" s="154">
        <v>43447</v>
      </c>
      <c r="E318" s="37" t="s">
        <v>21</v>
      </c>
      <c r="F318" s="189">
        <v>46</v>
      </c>
      <c r="G318" s="164">
        <f t="shared" si="13"/>
        <v>87</v>
      </c>
      <c r="H318" s="165"/>
      <c r="I318" s="165"/>
      <c r="J318" s="165"/>
      <c r="K318" s="166">
        <f t="shared" si="12"/>
      </c>
      <c r="L318" s="206"/>
      <c r="M318" s="206"/>
      <c r="N318" s="18"/>
    </row>
    <row r="319" spans="1:14" ht="14.25" hidden="1">
      <c r="A319" s="31"/>
      <c r="B319" s="32" t="s">
        <v>267</v>
      </c>
      <c r="C319" s="32" t="s">
        <v>268</v>
      </c>
      <c r="D319" s="154">
        <v>43552</v>
      </c>
      <c r="E319" s="37" t="s">
        <v>45</v>
      </c>
      <c r="F319" s="169">
        <v>2</v>
      </c>
      <c r="G319" s="164">
        <f t="shared" si="13"/>
        <v>72</v>
      </c>
      <c r="H319" s="206"/>
      <c r="I319" s="206"/>
      <c r="J319" s="206"/>
      <c r="K319" s="166">
        <f t="shared" si="12"/>
      </c>
      <c r="L319" s="206"/>
      <c r="M319" s="206"/>
      <c r="N319" s="18"/>
    </row>
    <row r="320" spans="1:14" ht="14.25" hidden="1">
      <c r="A320" s="31"/>
      <c r="B320" s="181" t="s">
        <v>269</v>
      </c>
      <c r="C320" s="181" t="s">
        <v>270</v>
      </c>
      <c r="D320" s="154">
        <v>43510</v>
      </c>
      <c r="E320" s="37" t="s">
        <v>18</v>
      </c>
      <c r="F320" s="189">
        <v>69</v>
      </c>
      <c r="G320" s="164">
        <f t="shared" si="13"/>
        <v>78</v>
      </c>
      <c r="H320" s="165"/>
      <c r="I320" s="171"/>
      <c r="J320" s="165"/>
      <c r="K320" s="166">
        <f t="shared" si="12"/>
      </c>
      <c r="L320" s="206"/>
      <c r="M320" s="165"/>
      <c r="N320" s="18"/>
    </row>
    <row r="321" spans="1:14" ht="14.25" hidden="1">
      <c r="A321" s="31"/>
      <c r="B321" s="181" t="s">
        <v>271</v>
      </c>
      <c r="C321" s="181" t="s">
        <v>272</v>
      </c>
      <c r="D321" s="154">
        <v>43510</v>
      </c>
      <c r="E321" s="37" t="s">
        <v>68</v>
      </c>
      <c r="F321" s="182"/>
      <c r="G321" s="164">
        <f t="shared" si="13"/>
        <v>78</v>
      </c>
      <c r="H321" s="206"/>
      <c r="I321" s="206"/>
      <c r="J321" s="206"/>
      <c r="K321" s="166">
        <f t="shared" si="12"/>
      </c>
      <c r="L321" s="206"/>
      <c r="M321" s="206"/>
      <c r="N321" s="18"/>
    </row>
    <row r="322" spans="1:14" ht="14.25" hidden="1">
      <c r="A322" s="31"/>
      <c r="B322" s="32" t="s">
        <v>273</v>
      </c>
      <c r="C322" s="32" t="s">
        <v>274</v>
      </c>
      <c r="D322" s="162">
        <v>43503</v>
      </c>
      <c r="E322" s="37" t="s">
        <v>18</v>
      </c>
      <c r="F322" s="189">
        <v>56</v>
      </c>
      <c r="G322" s="164">
        <f t="shared" si="13"/>
        <v>79</v>
      </c>
      <c r="H322" s="165"/>
      <c r="I322" s="171"/>
      <c r="J322" s="165"/>
      <c r="K322" s="166">
        <f t="shared" si="12"/>
      </c>
      <c r="L322" s="165"/>
      <c r="M322" s="206"/>
      <c r="N322" s="18"/>
    </row>
    <row r="323" spans="1:14" ht="14.25" hidden="1">
      <c r="A323" s="31"/>
      <c r="B323" s="32" t="s">
        <v>275</v>
      </c>
      <c r="C323" s="32" t="s">
        <v>276</v>
      </c>
      <c r="D323" s="154">
        <v>43377</v>
      </c>
      <c r="E323" s="183" t="s">
        <v>21</v>
      </c>
      <c r="F323" s="189">
        <v>44</v>
      </c>
      <c r="G323" s="164">
        <f aca="true" t="shared" si="14" ref="G323:G354">ROUNDUP(DATEDIF(D323,$B$791,"d")/7,0)</f>
        <v>97</v>
      </c>
      <c r="H323" s="165"/>
      <c r="I323" s="165"/>
      <c r="J323" s="165"/>
      <c r="K323" s="166">
        <f aca="true" t="shared" si="15" ref="K323:K386">IF(J323&lt;&gt;0,-(J323-H323)/J323,"")</f>
      </c>
      <c r="L323" s="206"/>
      <c r="M323" s="206"/>
      <c r="N323" s="18"/>
    </row>
    <row r="324" spans="1:14" ht="14.25" hidden="1">
      <c r="A324" s="31"/>
      <c r="B324" s="32" t="s">
        <v>277</v>
      </c>
      <c r="C324" s="32" t="s">
        <v>278</v>
      </c>
      <c r="D324" s="154">
        <v>43566</v>
      </c>
      <c r="E324" s="37" t="s">
        <v>134</v>
      </c>
      <c r="F324" s="193"/>
      <c r="G324" s="164">
        <f t="shared" si="14"/>
        <v>70</v>
      </c>
      <c r="H324" s="165"/>
      <c r="I324" s="165"/>
      <c r="J324" s="165"/>
      <c r="K324" s="166">
        <f t="shared" si="15"/>
      </c>
      <c r="L324" s="206"/>
      <c r="M324" s="206"/>
      <c r="N324" s="18"/>
    </row>
    <row r="325" spans="1:14" ht="14.25" hidden="1">
      <c r="A325" s="31"/>
      <c r="B325" s="32" t="s">
        <v>279</v>
      </c>
      <c r="C325" s="32" t="s">
        <v>280</v>
      </c>
      <c r="D325" s="154">
        <v>43566</v>
      </c>
      <c r="E325" s="37" t="s">
        <v>24</v>
      </c>
      <c r="F325" s="193"/>
      <c r="G325" s="164">
        <f t="shared" si="14"/>
        <v>70</v>
      </c>
      <c r="H325" s="165"/>
      <c r="I325" s="165"/>
      <c r="J325" s="165"/>
      <c r="K325" s="166">
        <f t="shared" si="15"/>
      </c>
      <c r="L325" s="206"/>
      <c r="M325" s="206"/>
      <c r="N325" s="18"/>
    </row>
    <row r="326" spans="1:14" ht="14.25" hidden="1">
      <c r="A326" s="31"/>
      <c r="B326" s="37" t="s">
        <v>281</v>
      </c>
      <c r="C326" s="37" t="s">
        <v>282</v>
      </c>
      <c r="D326" s="154">
        <v>43538</v>
      </c>
      <c r="E326" s="37" t="s">
        <v>45</v>
      </c>
      <c r="F326" s="169">
        <v>5</v>
      </c>
      <c r="G326" s="164">
        <f t="shared" si="14"/>
        <v>74</v>
      </c>
      <c r="H326" s="206"/>
      <c r="I326" s="206"/>
      <c r="J326" s="206"/>
      <c r="K326" s="166">
        <f t="shared" si="15"/>
      </c>
      <c r="L326" s="206"/>
      <c r="M326" s="206"/>
      <c r="N326" s="18"/>
    </row>
    <row r="327" spans="1:14" ht="14.25" hidden="1">
      <c r="A327" s="31"/>
      <c r="B327" s="32" t="s">
        <v>283</v>
      </c>
      <c r="C327" s="32" t="s">
        <v>284</v>
      </c>
      <c r="D327" s="162">
        <v>43489</v>
      </c>
      <c r="E327" s="37" t="s">
        <v>27</v>
      </c>
      <c r="F327" s="189">
        <v>54</v>
      </c>
      <c r="G327" s="164">
        <f t="shared" si="14"/>
        <v>81</v>
      </c>
      <c r="H327" s="206"/>
      <c r="I327" s="206"/>
      <c r="J327" s="206"/>
      <c r="K327" s="166">
        <f t="shared" si="15"/>
      </c>
      <c r="L327" s="206"/>
      <c r="M327" s="206"/>
      <c r="N327" s="18"/>
    </row>
    <row r="328" spans="1:14" ht="14.25" hidden="1">
      <c r="A328" s="31"/>
      <c r="B328" s="32" t="s">
        <v>285</v>
      </c>
      <c r="C328" s="32" t="s">
        <v>286</v>
      </c>
      <c r="D328" s="154">
        <v>43545</v>
      </c>
      <c r="E328" s="37" t="s">
        <v>45</v>
      </c>
      <c r="F328" s="169">
        <v>5</v>
      </c>
      <c r="G328" s="164">
        <f t="shared" si="14"/>
        <v>73</v>
      </c>
      <c r="H328" s="165"/>
      <c r="I328" s="165"/>
      <c r="J328" s="165"/>
      <c r="K328" s="166">
        <f t="shared" si="15"/>
      </c>
      <c r="L328" s="206"/>
      <c r="M328" s="206"/>
      <c r="N328" s="18"/>
    </row>
    <row r="329" spans="1:14" ht="14.25" hidden="1">
      <c r="A329" s="31"/>
      <c r="B329" s="37" t="s">
        <v>287</v>
      </c>
      <c r="C329" s="37" t="s">
        <v>287</v>
      </c>
      <c r="D329" s="154">
        <v>43531</v>
      </c>
      <c r="E329" s="37" t="s">
        <v>68</v>
      </c>
      <c r="F329" s="182"/>
      <c r="G329" s="164">
        <f t="shared" si="14"/>
        <v>75</v>
      </c>
      <c r="H329" s="165"/>
      <c r="I329" s="165"/>
      <c r="J329" s="165"/>
      <c r="K329" s="166">
        <f t="shared" si="15"/>
      </c>
      <c r="L329" s="165"/>
      <c r="M329" s="165"/>
      <c r="N329" s="18"/>
    </row>
    <row r="330" spans="1:14" ht="14.25" hidden="1">
      <c r="A330" s="31"/>
      <c r="B330" s="37" t="s">
        <v>288</v>
      </c>
      <c r="C330" s="37" t="s">
        <v>289</v>
      </c>
      <c r="D330" s="154">
        <v>43517</v>
      </c>
      <c r="E330" s="37" t="s">
        <v>15</v>
      </c>
      <c r="F330" s="189">
        <v>45</v>
      </c>
      <c r="G330" s="164">
        <f t="shared" si="14"/>
        <v>77</v>
      </c>
      <c r="H330" s="165"/>
      <c r="I330" s="165"/>
      <c r="J330" s="165"/>
      <c r="K330" s="166">
        <f t="shared" si="15"/>
      </c>
      <c r="L330" s="165"/>
      <c r="M330" s="165"/>
      <c r="N330" s="18"/>
    </row>
    <row r="331" spans="1:14" ht="14.25" hidden="1">
      <c r="A331" s="31"/>
      <c r="B331" s="181" t="s">
        <v>290</v>
      </c>
      <c r="C331" s="181" t="s">
        <v>291</v>
      </c>
      <c r="D331" s="154">
        <v>43510</v>
      </c>
      <c r="E331" s="37" t="s">
        <v>27</v>
      </c>
      <c r="F331" s="189">
        <v>40</v>
      </c>
      <c r="G331" s="164">
        <f t="shared" si="14"/>
        <v>78</v>
      </c>
      <c r="H331" s="206"/>
      <c r="I331" s="206"/>
      <c r="J331" s="206"/>
      <c r="K331" s="166">
        <f t="shared" si="15"/>
      </c>
      <c r="L331" s="206"/>
      <c r="M331" s="206"/>
      <c r="N331" s="18"/>
    </row>
    <row r="332" spans="1:14" ht="14.25" hidden="1">
      <c r="A332" s="31"/>
      <c r="B332" s="32" t="s">
        <v>292</v>
      </c>
      <c r="C332" s="32" t="s">
        <v>293</v>
      </c>
      <c r="D332" s="154">
        <v>43496</v>
      </c>
      <c r="E332" s="183" t="s">
        <v>68</v>
      </c>
      <c r="F332" s="182"/>
      <c r="G332" s="164">
        <f t="shared" si="14"/>
        <v>80</v>
      </c>
      <c r="H332" s="206"/>
      <c r="I332" s="206"/>
      <c r="J332" s="206"/>
      <c r="K332" s="166">
        <f t="shared" si="15"/>
      </c>
      <c r="L332" s="206"/>
      <c r="M332" s="206"/>
      <c r="N332" s="18"/>
    </row>
    <row r="333" spans="1:14" ht="14.25" hidden="1">
      <c r="A333" s="31"/>
      <c r="B333" s="37" t="s">
        <v>294</v>
      </c>
      <c r="C333" s="37" t="s">
        <v>295</v>
      </c>
      <c r="D333" s="154">
        <v>43482</v>
      </c>
      <c r="E333" s="37" t="s">
        <v>18</v>
      </c>
      <c r="F333" s="189">
        <v>73</v>
      </c>
      <c r="G333" s="164">
        <f t="shared" si="14"/>
        <v>82</v>
      </c>
      <c r="H333" s="165"/>
      <c r="I333" s="165"/>
      <c r="J333" s="165"/>
      <c r="K333" s="166">
        <f t="shared" si="15"/>
      </c>
      <c r="L333" s="165"/>
      <c r="M333" s="206"/>
      <c r="N333" s="18"/>
    </row>
    <row r="334" spans="1:14" ht="14.25" hidden="1">
      <c r="A334" s="31"/>
      <c r="B334" s="32" t="s">
        <v>296</v>
      </c>
      <c r="C334" s="32" t="s">
        <v>297</v>
      </c>
      <c r="D334" s="154">
        <v>43468</v>
      </c>
      <c r="E334" s="37" t="s">
        <v>68</v>
      </c>
      <c r="F334" s="182"/>
      <c r="G334" s="164">
        <f t="shared" si="14"/>
        <v>84</v>
      </c>
      <c r="H334" s="206"/>
      <c r="I334" s="206"/>
      <c r="J334" s="206"/>
      <c r="K334" s="166">
        <f t="shared" si="15"/>
      </c>
      <c r="L334" s="206"/>
      <c r="M334" s="206"/>
      <c r="N334" s="18"/>
    </row>
    <row r="335" spans="1:14" ht="14.25" hidden="1">
      <c r="A335" s="31"/>
      <c r="B335" s="37" t="s">
        <v>298</v>
      </c>
      <c r="C335" s="37" t="s">
        <v>299</v>
      </c>
      <c r="D335" s="154">
        <v>43538</v>
      </c>
      <c r="E335" s="37" t="s">
        <v>134</v>
      </c>
      <c r="F335" s="182"/>
      <c r="G335" s="164">
        <f t="shared" si="14"/>
        <v>74</v>
      </c>
      <c r="H335" s="206"/>
      <c r="I335" s="206"/>
      <c r="J335" s="206"/>
      <c r="K335" s="166">
        <f t="shared" si="15"/>
      </c>
      <c r="L335" s="206"/>
      <c r="M335" s="206"/>
      <c r="N335" s="18"/>
    </row>
    <row r="336" spans="1:14" ht="14.25" hidden="1">
      <c r="A336" s="31"/>
      <c r="B336" s="37" t="s">
        <v>300</v>
      </c>
      <c r="C336" s="37" t="s">
        <v>301</v>
      </c>
      <c r="D336" s="154">
        <v>43531</v>
      </c>
      <c r="E336" s="37" t="s">
        <v>45</v>
      </c>
      <c r="F336" s="169">
        <v>6</v>
      </c>
      <c r="G336" s="164">
        <f t="shared" si="14"/>
        <v>75</v>
      </c>
      <c r="H336" s="165"/>
      <c r="I336" s="165"/>
      <c r="J336" s="165"/>
      <c r="K336" s="166">
        <f t="shared" si="15"/>
      </c>
      <c r="L336" s="165"/>
      <c r="M336" s="165"/>
      <c r="N336" s="18"/>
    </row>
    <row r="337" spans="1:14" ht="14.25" hidden="1">
      <c r="A337" s="31"/>
      <c r="B337" s="37" t="s">
        <v>302</v>
      </c>
      <c r="C337" s="37" t="s">
        <v>302</v>
      </c>
      <c r="D337" s="154">
        <v>43531</v>
      </c>
      <c r="E337" s="37" t="s">
        <v>303</v>
      </c>
      <c r="F337" s="169">
        <v>50</v>
      </c>
      <c r="G337" s="164">
        <f t="shared" si="14"/>
        <v>75</v>
      </c>
      <c r="H337" s="165"/>
      <c r="I337" s="165"/>
      <c r="J337" s="165"/>
      <c r="K337" s="166">
        <f t="shared" si="15"/>
      </c>
      <c r="L337" s="165"/>
      <c r="M337" s="165"/>
      <c r="N337" s="18"/>
    </row>
    <row r="338" spans="1:14" ht="14.25" hidden="1">
      <c r="A338" s="31"/>
      <c r="B338" s="37" t="s">
        <v>304</v>
      </c>
      <c r="C338" s="37" t="s">
        <v>305</v>
      </c>
      <c r="D338" s="154">
        <v>43524</v>
      </c>
      <c r="E338" s="37" t="s">
        <v>123</v>
      </c>
      <c r="F338" s="182"/>
      <c r="G338" s="164">
        <f t="shared" si="14"/>
        <v>76</v>
      </c>
      <c r="H338" s="165"/>
      <c r="I338" s="165"/>
      <c r="J338" s="165"/>
      <c r="K338" s="166">
        <f t="shared" si="15"/>
      </c>
      <c r="L338" s="165"/>
      <c r="M338" s="165"/>
      <c r="N338" s="18"/>
    </row>
    <row r="339" spans="1:14" ht="14.25" hidden="1">
      <c r="A339" s="31"/>
      <c r="B339" s="32" t="s">
        <v>306</v>
      </c>
      <c r="C339" s="32" t="s">
        <v>307</v>
      </c>
      <c r="D339" s="162">
        <v>43496</v>
      </c>
      <c r="E339" s="37" t="s">
        <v>27</v>
      </c>
      <c r="F339" s="189">
        <v>39</v>
      </c>
      <c r="G339" s="164">
        <f t="shared" si="14"/>
        <v>80</v>
      </c>
      <c r="H339" s="206"/>
      <c r="I339" s="206"/>
      <c r="J339" s="206"/>
      <c r="K339" s="166">
        <f t="shared" si="15"/>
      </c>
      <c r="L339" s="206"/>
      <c r="M339" s="206"/>
      <c r="N339" s="18"/>
    </row>
    <row r="340" spans="1:14" ht="14.25" hidden="1">
      <c r="A340" s="31"/>
      <c r="B340" s="32" t="s">
        <v>308</v>
      </c>
      <c r="C340" s="32" t="s">
        <v>309</v>
      </c>
      <c r="D340" s="154">
        <v>43496</v>
      </c>
      <c r="E340" s="183" t="s">
        <v>33</v>
      </c>
      <c r="F340" s="169">
        <v>1</v>
      </c>
      <c r="G340" s="164">
        <f t="shared" si="14"/>
        <v>80</v>
      </c>
      <c r="H340" s="206"/>
      <c r="I340" s="206"/>
      <c r="J340" s="206"/>
      <c r="K340" s="166">
        <f t="shared" si="15"/>
      </c>
      <c r="L340" s="206"/>
      <c r="M340" s="206"/>
      <c r="N340" s="18"/>
    </row>
    <row r="341" spans="1:14" ht="14.25" hidden="1">
      <c r="A341" s="31"/>
      <c r="B341" s="32" t="s">
        <v>310</v>
      </c>
      <c r="C341" s="32" t="s">
        <v>310</v>
      </c>
      <c r="D341" s="154">
        <v>43447</v>
      </c>
      <c r="E341" s="37" t="s">
        <v>21</v>
      </c>
      <c r="F341" s="189">
        <v>59</v>
      </c>
      <c r="G341" s="164">
        <f t="shared" si="14"/>
        <v>87</v>
      </c>
      <c r="H341" s="165"/>
      <c r="I341" s="165"/>
      <c r="J341" s="165"/>
      <c r="K341" s="166">
        <f t="shared" si="15"/>
      </c>
      <c r="L341" s="165"/>
      <c r="M341" s="165"/>
      <c r="N341" s="18"/>
    </row>
    <row r="342" spans="1:14" ht="14.25" hidden="1">
      <c r="A342" s="31"/>
      <c r="B342" s="37" t="s">
        <v>311</v>
      </c>
      <c r="C342" s="37" t="s">
        <v>312</v>
      </c>
      <c r="D342" s="154">
        <v>43538</v>
      </c>
      <c r="E342" s="37" t="s">
        <v>112</v>
      </c>
      <c r="F342" s="182"/>
      <c r="G342" s="164">
        <f t="shared" si="14"/>
        <v>74</v>
      </c>
      <c r="H342" s="206"/>
      <c r="I342" s="206"/>
      <c r="J342" s="206"/>
      <c r="K342" s="166">
        <f t="shared" si="15"/>
      </c>
      <c r="L342" s="206"/>
      <c r="M342" s="206"/>
      <c r="N342" s="18"/>
    </row>
    <row r="343" spans="1:14" ht="14.25" hidden="1">
      <c r="A343" s="31"/>
      <c r="B343" s="37" t="s">
        <v>313</v>
      </c>
      <c r="C343" s="37" t="s">
        <v>314</v>
      </c>
      <c r="D343" s="154">
        <v>43531</v>
      </c>
      <c r="E343" s="37" t="s">
        <v>179</v>
      </c>
      <c r="F343" s="169">
        <v>10</v>
      </c>
      <c r="G343" s="164">
        <f t="shared" si="14"/>
        <v>75</v>
      </c>
      <c r="H343" s="165"/>
      <c r="I343" s="165"/>
      <c r="J343" s="165"/>
      <c r="K343" s="166">
        <f t="shared" si="15"/>
      </c>
      <c r="L343" s="165"/>
      <c r="M343" s="165"/>
      <c r="N343" s="18"/>
    </row>
    <row r="344" spans="1:14" ht="14.25" hidden="1">
      <c r="A344" s="31"/>
      <c r="B344" s="37" t="s">
        <v>315</v>
      </c>
      <c r="C344" s="37" t="s">
        <v>316</v>
      </c>
      <c r="D344" s="154">
        <v>43531</v>
      </c>
      <c r="E344" s="37" t="s">
        <v>221</v>
      </c>
      <c r="F344" s="182"/>
      <c r="G344" s="164">
        <f t="shared" si="14"/>
        <v>75</v>
      </c>
      <c r="H344" s="165"/>
      <c r="I344" s="165"/>
      <c r="J344" s="165"/>
      <c r="K344" s="166">
        <f t="shared" si="15"/>
      </c>
      <c r="L344" s="165"/>
      <c r="M344" s="165"/>
      <c r="N344" s="18"/>
    </row>
    <row r="345" spans="1:14" ht="14.25" hidden="1">
      <c r="A345" s="31"/>
      <c r="B345" s="37" t="s">
        <v>317</v>
      </c>
      <c r="C345" s="37" t="s">
        <v>318</v>
      </c>
      <c r="D345" s="154">
        <v>43524</v>
      </c>
      <c r="E345" s="37" t="s">
        <v>45</v>
      </c>
      <c r="F345" s="169">
        <v>3</v>
      </c>
      <c r="G345" s="164">
        <f t="shared" si="14"/>
        <v>76</v>
      </c>
      <c r="H345" s="165"/>
      <c r="I345" s="165"/>
      <c r="J345" s="165"/>
      <c r="K345" s="166">
        <f t="shared" si="15"/>
      </c>
      <c r="L345" s="165"/>
      <c r="M345" s="171"/>
      <c r="N345" s="18"/>
    </row>
    <row r="346" spans="1:14" ht="14.25" hidden="1">
      <c r="A346" s="31"/>
      <c r="B346" s="37" t="s">
        <v>319</v>
      </c>
      <c r="C346" s="37" t="s">
        <v>320</v>
      </c>
      <c r="D346" s="154">
        <v>43524</v>
      </c>
      <c r="E346" s="37" t="s">
        <v>24</v>
      </c>
      <c r="F346" s="182"/>
      <c r="G346" s="164">
        <f t="shared" si="14"/>
        <v>76</v>
      </c>
      <c r="H346" s="165"/>
      <c r="I346" s="165"/>
      <c r="J346" s="165"/>
      <c r="K346" s="166">
        <f t="shared" si="15"/>
      </c>
      <c r="L346" s="165"/>
      <c r="M346" s="165"/>
      <c r="N346" s="18"/>
    </row>
    <row r="347" spans="1:14" ht="14.25" hidden="1">
      <c r="A347" s="31"/>
      <c r="B347" s="181" t="s">
        <v>321</v>
      </c>
      <c r="C347" s="181" t="s">
        <v>322</v>
      </c>
      <c r="D347" s="154">
        <v>43510</v>
      </c>
      <c r="E347" s="37" t="s">
        <v>24</v>
      </c>
      <c r="F347" s="182"/>
      <c r="G347" s="164">
        <f t="shared" si="14"/>
        <v>78</v>
      </c>
      <c r="H347" s="206"/>
      <c r="I347" s="206"/>
      <c r="J347" s="206"/>
      <c r="K347" s="166">
        <f t="shared" si="15"/>
      </c>
      <c r="L347" s="206"/>
      <c r="M347" s="206"/>
      <c r="N347" s="18"/>
    </row>
    <row r="348" spans="1:14" ht="14.25" hidden="1">
      <c r="A348" s="31"/>
      <c r="B348" s="181" t="s">
        <v>323</v>
      </c>
      <c r="C348" s="181" t="s">
        <v>324</v>
      </c>
      <c r="D348" s="154">
        <v>43510</v>
      </c>
      <c r="E348" s="37" t="s">
        <v>179</v>
      </c>
      <c r="F348" s="189">
        <v>10</v>
      </c>
      <c r="G348" s="164">
        <f t="shared" si="14"/>
        <v>78</v>
      </c>
      <c r="H348" s="206"/>
      <c r="I348" s="206"/>
      <c r="J348" s="206"/>
      <c r="K348" s="166">
        <f t="shared" si="15"/>
      </c>
      <c r="L348" s="206"/>
      <c r="M348" s="206"/>
      <c r="N348" s="18"/>
    </row>
    <row r="349" spans="1:14" ht="14.25" hidden="1">
      <c r="A349" s="31"/>
      <c r="B349" s="32" t="s">
        <v>325</v>
      </c>
      <c r="C349" s="32" t="s">
        <v>326</v>
      </c>
      <c r="D349" s="154">
        <v>43503</v>
      </c>
      <c r="E349" s="183" t="s">
        <v>33</v>
      </c>
      <c r="F349" s="169">
        <v>1</v>
      </c>
      <c r="G349" s="164">
        <f t="shared" si="14"/>
        <v>79</v>
      </c>
      <c r="H349" s="206"/>
      <c r="I349" s="206"/>
      <c r="J349" s="206"/>
      <c r="K349" s="166">
        <f t="shared" si="15"/>
      </c>
      <c r="L349" s="206"/>
      <c r="M349" s="206"/>
      <c r="N349" s="18"/>
    </row>
    <row r="350" spans="1:14" ht="14.25" hidden="1">
      <c r="A350" s="31"/>
      <c r="B350" s="32" t="s">
        <v>327</v>
      </c>
      <c r="C350" s="32" t="s">
        <v>328</v>
      </c>
      <c r="D350" s="162">
        <v>43503</v>
      </c>
      <c r="E350" s="37" t="s">
        <v>45</v>
      </c>
      <c r="F350" s="169">
        <v>5</v>
      </c>
      <c r="G350" s="164">
        <f t="shared" si="14"/>
        <v>79</v>
      </c>
      <c r="H350" s="206"/>
      <c r="I350" s="206"/>
      <c r="J350" s="206"/>
      <c r="K350" s="166">
        <f t="shared" si="15"/>
      </c>
      <c r="L350" s="206"/>
      <c r="M350" s="206"/>
      <c r="N350" s="18"/>
    </row>
    <row r="351" spans="1:14" ht="14.25" hidden="1">
      <c r="A351" s="31"/>
      <c r="B351" s="37" t="s">
        <v>329</v>
      </c>
      <c r="C351" s="37" t="s">
        <v>330</v>
      </c>
      <c r="D351" s="154">
        <v>43489</v>
      </c>
      <c r="E351" s="37" t="s">
        <v>33</v>
      </c>
      <c r="F351" s="194">
        <v>1</v>
      </c>
      <c r="G351" s="164">
        <f t="shared" si="14"/>
        <v>81</v>
      </c>
      <c r="H351" s="165"/>
      <c r="I351" s="165"/>
      <c r="J351" s="165"/>
      <c r="K351" s="166">
        <f t="shared" si="15"/>
      </c>
      <c r="L351" s="165"/>
      <c r="M351" s="165"/>
      <c r="N351" s="18"/>
    </row>
    <row r="352" spans="1:14" ht="14.25" hidden="1">
      <c r="A352" s="31"/>
      <c r="B352" s="32" t="s">
        <v>331</v>
      </c>
      <c r="C352" s="32" t="s">
        <v>332</v>
      </c>
      <c r="D352" s="162">
        <v>43489</v>
      </c>
      <c r="E352" s="37" t="s">
        <v>45</v>
      </c>
      <c r="F352" s="169">
        <v>12</v>
      </c>
      <c r="G352" s="164">
        <f t="shared" si="14"/>
        <v>81</v>
      </c>
      <c r="H352" s="206"/>
      <c r="I352" s="206"/>
      <c r="J352" s="206"/>
      <c r="K352" s="166">
        <f t="shared" si="15"/>
      </c>
      <c r="L352" s="206"/>
      <c r="M352" s="206"/>
      <c r="N352" s="18"/>
    </row>
    <row r="353" spans="1:14" ht="14.25" hidden="1">
      <c r="A353" s="31"/>
      <c r="B353" s="37" t="s">
        <v>333</v>
      </c>
      <c r="C353" s="37" t="s">
        <v>334</v>
      </c>
      <c r="D353" s="154">
        <v>43482</v>
      </c>
      <c r="E353" s="37" t="s">
        <v>33</v>
      </c>
      <c r="F353" s="194">
        <v>1</v>
      </c>
      <c r="G353" s="164">
        <f t="shared" si="14"/>
        <v>82</v>
      </c>
      <c r="H353" s="165"/>
      <c r="I353" s="165"/>
      <c r="J353" s="165"/>
      <c r="K353" s="166">
        <f t="shared" si="15"/>
      </c>
      <c r="L353" s="165"/>
      <c r="M353" s="165"/>
      <c r="N353" s="18"/>
    </row>
    <row r="354" spans="1:14" ht="14.25" hidden="1">
      <c r="A354" s="31"/>
      <c r="B354" s="32" t="s">
        <v>335</v>
      </c>
      <c r="C354" s="32" t="s">
        <v>336</v>
      </c>
      <c r="D354" s="162">
        <v>43475</v>
      </c>
      <c r="E354" s="183" t="s">
        <v>24</v>
      </c>
      <c r="F354" s="182"/>
      <c r="G354" s="164">
        <f t="shared" si="14"/>
        <v>83</v>
      </c>
      <c r="H354" s="165"/>
      <c r="I354" s="171"/>
      <c r="J354" s="165"/>
      <c r="K354" s="166">
        <f t="shared" si="15"/>
      </c>
      <c r="L354" s="165"/>
      <c r="M354" s="165"/>
      <c r="N354" s="18"/>
    </row>
    <row r="355" spans="1:14" ht="14.25" hidden="1">
      <c r="A355" s="31"/>
      <c r="B355" s="32" t="s">
        <v>337</v>
      </c>
      <c r="C355" s="32" t="s">
        <v>338</v>
      </c>
      <c r="D355" s="154">
        <v>43468</v>
      </c>
      <c r="E355" s="37" t="s">
        <v>21</v>
      </c>
      <c r="F355" s="189">
        <v>41</v>
      </c>
      <c r="G355" s="164">
        <f aca="true" t="shared" si="16" ref="G355:G386">ROUNDUP(DATEDIF(D355,$B$791,"d")/7,0)</f>
        <v>84</v>
      </c>
      <c r="H355" s="206"/>
      <c r="I355" s="206"/>
      <c r="J355" s="206"/>
      <c r="K355" s="166">
        <f t="shared" si="15"/>
      </c>
      <c r="L355" s="206"/>
      <c r="M355" s="206"/>
      <c r="N355" s="18"/>
    </row>
    <row r="356" spans="1:14" ht="14.25" hidden="1">
      <c r="A356" s="31"/>
      <c r="B356" s="32" t="s">
        <v>339</v>
      </c>
      <c r="C356" s="32" t="s">
        <v>339</v>
      </c>
      <c r="D356" s="154">
        <v>43468</v>
      </c>
      <c r="E356" s="37" t="s">
        <v>18</v>
      </c>
      <c r="F356" s="189">
        <v>36</v>
      </c>
      <c r="G356" s="164">
        <f t="shared" si="16"/>
        <v>84</v>
      </c>
      <c r="H356" s="165"/>
      <c r="I356" s="165"/>
      <c r="J356" s="165"/>
      <c r="K356" s="166">
        <f t="shared" si="15"/>
      </c>
      <c r="L356" s="165"/>
      <c r="M356" s="165"/>
      <c r="N356" s="18"/>
    </row>
    <row r="357" spans="1:14" ht="14.25" hidden="1">
      <c r="A357" s="31"/>
      <c r="B357" s="37" t="s">
        <v>340</v>
      </c>
      <c r="C357" s="37" t="s">
        <v>341</v>
      </c>
      <c r="D357" s="154">
        <v>43454</v>
      </c>
      <c r="E357" s="37" t="s">
        <v>18</v>
      </c>
      <c r="F357" s="189">
        <v>64</v>
      </c>
      <c r="G357" s="164">
        <f t="shared" si="16"/>
        <v>86</v>
      </c>
      <c r="H357" s="165"/>
      <c r="I357" s="165"/>
      <c r="J357" s="165"/>
      <c r="K357" s="166">
        <f t="shared" si="15"/>
      </c>
      <c r="L357" s="165"/>
      <c r="M357" s="165"/>
      <c r="N357" s="18"/>
    </row>
    <row r="358" spans="1:14" ht="14.25" hidden="1">
      <c r="A358" s="31"/>
      <c r="B358" s="37" t="s">
        <v>342</v>
      </c>
      <c r="C358" s="37" t="s">
        <v>342</v>
      </c>
      <c r="D358" s="154">
        <v>43440</v>
      </c>
      <c r="E358" s="37" t="s">
        <v>21</v>
      </c>
      <c r="F358" s="189">
        <v>63</v>
      </c>
      <c r="G358" s="164">
        <f t="shared" si="16"/>
        <v>88</v>
      </c>
      <c r="H358" s="206"/>
      <c r="I358" s="206"/>
      <c r="J358" s="206"/>
      <c r="K358" s="166">
        <f t="shared" si="15"/>
      </c>
      <c r="L358" s="165"/>
      <c r="M358" s="165"/>
      <c r="N358" s="18"/>
    </row>
    <row r="359" spans="1:14" ht="14.25" hidden="1">
      <c r="A359" s="31"/>
      <c r="B359" s="32" t="s">
        <v>343</v>
      </c>
      <c r="C359" s="32" t="s">
        <v>344</v>
      </c>
      <c r="D359" s="162">
        <v>43475</v>
      </c>
      <c r="E359" s="183" t="s">
        <v>21</v>
      </c>
      <c r="F359" s="189">
        <v>37</v>
      </c>
      <c r="G359" s="164">
        <f t="shared" si="16"/>
        <v>83</v>
      </c>
      <c r="H359" s="165"/>
      <c r="I359" s="165"/>
      <c r="J359" s="165"/>
      <c r="K359" s="166">
        <f t="shared" si="15"/>
      </c>
      <c r="L359" s="165"/>
      <c r="M359" s="165"/>
      <c r="N359" s="18"/>
    </row>
    <row r="360" spans="1:14" ht="14.25" hidden="1">
      <c r="A360" s="31"/>
      <c r="B360" s="76" t="s">
        <v>345</v>
      </c>
      <c r="C360" s="181" t="s">
        <v>346</v>
      </c>
      <c r="D360" s="154">
        <v>43419</v>
      </c>
      <c r="E360" s="84" t="s">
        <v>21</v>
      </c>
      <c r="F360" s="189">
        <v>35</v>
      </c>
      <c r="G360" s="164">
        <f t="shared" si="16"/>
        <v>91</v>
      </c>
      <c r="H360" s="165"/>
      <c r="I360" s="165"/>
      <c r="J360" s="165"/>
      <c r="K360" s="166">
        <f t="shared" si="15"/>
      </c>
      <c r="L360" s="210"/>
      <c r="M360" s="210"/>
      <c r="N360" s="18"/>
    </row>
    <row r="361" spans="1:14" ht="14.25" hidden="1">
      <c r="A361" s="31"/>
      <c r="B361" s="37" t="s">
        <v>347</v>
      </c>
      <c r="C361" s="37" t="s">
        <v>348</v>
      </c>
      <c r="D361" s="154">
        <v>43482</v>
      </c>
      <c r="E361" s="37" t="s">
        <v>68</v>
      </c>
      <c r="F361" s="182"/>
      <c r="G361" s="164">
        <f t="shared" si="16"/>
        <v>82</v>
      </c>
      <c r="H361" s="165"/>
      <c r="I361" s="165"/>
      <c r="J361" s="165"/>
      <c r="K361" s="166">
        <f t="shared" si="15"/>
      </c>
      <c r="L361" s="165"/>
      <c r="M361" s="165"/>
      <c r="N361" s="18"/>
    </row>
    <row r="362" spans="1:14" ht="14.25" hidden="1">
      <c r="A362" s="31"/>
      <c r="B362" s="32" t="s">
        <v>349</v>
      </c>
      <c r="C362" s="32" t="s">
        <v>350</v>
      </c>
      <c r="D362" s="154">
        <v>43447</v>
      </c>
      <c r="E362" s="37" t="s">
        <v>15</v>
      </c>
      <c r="F362" s="189">
        <v>48</v>
      </c>
      <c r="G362" s="164">
        <f t="shared" si="16"/>
        <v>87</v>
      </c>
      <c r="H362" s="165"/>
      <c r="I362" s="165"/>
      <c r="J362" s="165"/>
      <c r="K362" s="166">
        <f t="shared" si="15"/>
      </c>
      <c r="L362" s="165"/>
      <c r="M362" s="165"/>
      <c r="N362" s="18"/>
    </row>
    <row r="363" spans="1:14" ht="14.25" hidden="1">
      <c r="A363" s="31"/>
      <c r="B363" s="37" t="s">
        <v>351</v>
      </c>
      <c r="C363" s="37" t="s">
        <v>352</v>
      </c>
      <c r="D363" s="154">
        <v>43440</v>
      </c>
      <c r="E363" s="37" t="s">
        <v>27</v>
      </c>
      <c r="F363" s="189">
        <v>66</v>
      </c>
      <c r="G363" s="164">
        <f t="shared" si="16"/>
        <v>88</v>
      </c>
      <c r="H363" s="206"/>
      <c r="I363" s="206"/>
      <c r="J363" s="206"/>
      <c r="K363" s="166">
        <f t="shared" si="15"/>
      </c>
      <c r="L363" s="210"/>
      <c r="M363" s="210"/>
      <c r="N363" s="18"/>
    </row>
    <row r="364" spans="1:14" ht="14.25" hidden="1">
      <c r="A364" s="31"/>
      <c r="B364" s="32" t="s">
        <v>353</v>
      </c>
      <c r="C364" s="32" t="s">
        <v>354</v>
      </c>
      <c r="D364" s="162">
        <v>43503</v>
      </c>
      <c r="E364" s="37" t="s">
        <v>24</v>
      </c>
      <c r="F364" s="182"/>
      <c r="G364" s="164">
        <f t="shared" si="16"/>
        <v>79</v>
      </c>
      <c r="H364" s="206"/>
      <c r="I364" s="206"/>
      <c r="J364" s="206"/>
      <c r="K364" s="166">
        <f t="shared" si="15"/>
      </c>
      <c r="L364" s="206"/>
      <c r="M364" s="206"/>
      <c r="N364" s="18"/>
    </row>
    <row r="365" spans="1:14" ht="14.25" hidden="1">
      <c r="A365" s="31"/>
      <c r="B365" s="32" t="s">
        <v>355</v>
      </c>
      <c r="C365" s="32" t="s">
        <v>356</v>
      </c>
      <c r="D365" s="154">
        <v>43496</v>
      </c>
      <c r="E365" s="183" t="s">
        <v>24</v>
      </c>
      <c r="F365" s="182"/>
      <c r="G365" s="164">
        <f t="shared" si="16"/>
        <v>80</v>
      </c>
      <c r="H365" s="206"/>
      <c r="I365" s="206"/>
      <c r="J365" s="206"/>
      <c r="K365" s="166">
        <f t="shared" si="15"/>
      </c>
      <c r="L365" s="206"/>
      <c r="M365" s="206"/>
      <c r="N365" s="18"/>
    </row>
    <row r="366" spans="1:14" ht="14.25" hidden="1">
      <c r="A366" s="31"/>
      <c r="B366" s="32" t="s">
        <v>357</v>
      </c>
      <c r="C366" s="32" t="s">
        <v>358</v>
      </c>
      <c r="D366" s="154">
        <v>43496</v>
      </c>
      <c r="E366" s="183" t="s">
        <v>134</v>
      </c>
      <c r="F366" s="182"/>
      <c r="G366" s="164">
        <f t="shared" si="16"/>
        <v>80</v>
      </c>
      <c r="H366" s="206"/>
      <c r="I366" s="206"/>
      <c r="J366" s="206"/>
      <c r="K366" s="166">
        <f t="shared" si="15"/>
      </c>
      <c r="L366" s="206"/>
      <c r="M366" s="206"/>
      <c r="N366" s="18"/>
    </row>
    <row r="367" spans="1:14" ht="14.25" hidden="1">
      <c r="A367" s="31"/>
      <c r="B367" s="32" t="s">
        <v>359</v>
      </c>
      <c r="C367" s="32" t="s">
        <v>360</v>
      </c>
      <c r="D367" s="162">
        <v>43489</v>
      </c>
      <c r="E367" s="37" t="s">
        <v>45</v>
      </c>
      <c r="F367" s="169">
        <v>7</v>
      </c>
      <c r="G367" s="164">
        <f t="shared" si="16"/>
        <v>81</v>
      </c>
      <c r="H367" s="206"/>
      <c r="I367" s="206"/>
      <c r="J367" s="206"/>
      <c r="K367" s="166">
        <f t="shared" si="15"/>
      </c>
      <c r="L367" s="206"/>
      <c r="M367" s="206"/>
      <c r="N367" s="18"/>
    </row>
    <row r="368" spans="1:14" ht="14.25" hidden="1">
      <c r="A368" s="31"/>
      <c r="B368" s="32" t="s">
        <v>361</v>
      </c>
      <c r="C368" s="32" t="s">
        <v>362</v>
      </c>
      <c r="D368" s="162">
        <v>43489</v>
      </c>
      <c r="E368" s="37" t="s">
        <v>27</v>
      </c>
      <c r="F368" s="169">
        <v>1</v>
      </c>
      <c r="G368" s="164">
        <f t="shared" si="16"/>
        <v>81</v>
      </c>
      <c r="H368" s="206"/>
      <c r="I368" s="206"/>
      <c r="J368" s="206"/>
      <c r="K368" s="166">
        <f t="shared" si="15"/>
      </c>
      <c r="L368" s="206"/>
      <c r="M368" s="206"/>
      <c r="N368" s="18"/>
    </row>
    <row r="369" spans="1:14" ht="14.25" hidden="1">
      <c r="A369" s="31"/>
      <c r="B369" s="32" t="s">
        <v>363</v>
      </c>
      <c r="C369" s="32" t="s">
        <v>364</v>
      </c>
      <c r="D369" s="162">
        <v>43489</v>
      </c>
      <c r="E369" s="37" t="s">
        <v>24</v>
      </c>
      <c r="F369" s="182"/>
      <c r="G369" s="164">
        <f t="shared" si="16"/>
        <v>81</v>
      </c>
      <c r="H369" s="206"/>
      <c r="I369" s="206"/>
      <c r="J369" s="206"/>
      <c r="K369" s="166">
        <f t="shared" si="15"/>
      </c>
      <c r="L369" s="206"/>
      <c r="M369" s="206"/>
      <c r="N369" s="18"/>
    </row>
    <row r="370" spans="1:14" ht="14.25" hidden="1">
      <c r="A370" s="31"/>
      <c r="B370" s="32" t="s">
        <v>365</v>
      </c>
      <c r="C370" s="32" t="s">
        <v>366</v>
      </c>
      <c r="D370" s="154">
        <v>43461</v>
      </c>
      <c r="E370" s="37" t="s">
        <v>27</v>
      </c>
      <c r="F370" s="189">
        <v>55</v>
      </c>
      <c r="G370" s="164">
        <f t="shared" si="16"/>
        <v>85</v>
      </c>
      <c r="H370" s="206"/>
      <c r="I370" s="206"/>
      <c r="J370" s="206"/>
      <c r="K370" s="166">
        <f t="shared" si="15"/>
      </c>
      <c r="L370" s="165"/>
      <c r="M370" s="165"/>
      <c r="N370" s="18"/>
    </row>
    <row r="371" spans="1:14" ht="14.25" hidden="1">
      <c r="A371" s="31"/>
      <c r="B371" s="32" t="s">
        <v>367</v>
      </c>
      <c r="C371" s="32" t="s">
        <v>368</v>
      </c>
      <c r="D371" s="154">
        <v>43454</v>
      </c>
      <c r="E371" s="37" t="s">
        <v>68</v>
      </c>
      <c r="F371" s="182"/>
      <c r="G371" s="164">
        <f t="shared" si="16"/>
        <v>86</v>
      </c>
      <c r="H371" s="206"/>
      <c r="I371" s="206"/>
      <c r="J371" s="206"/>
      <c r="K371" s="166">
        <f t="shared" si="15"/>
      </c>
      <c r="L371" s="165"/>
      <c r="M371" s="165"/>
      <c r="N371" s="18"/>
    </row>
    <row r="372" spans="1:14" ht="14.25" hidden="1">
      <c r="A372" s="31"/>
      <c r="B372" s="32" t="s">
        <v>369</v>
      </c>
      <c r="C372" s="32" t="s">
        <v>370</v>
      </c>
      <c r="D372" s="154">
        <v>43454</v>
      </c>
      <c r="E372" s="37" t="s">
        <v>27</v>
      </c>
      <c r="F372" s="189">
        <v>53</v>
      </c>
      <c r="G372" s="164">
        <f t="shared" si="16"/>
        <v>86</v>
      </c>
      <c r="H372" s="165"/>
      <c r="I372" s="165"/>
      <c r="J372" s="165"/>
      <c r="K372" s="166">
        <f t="shared" si="15"/>
      </c>
      <c r="L372" s="165"/>
      <c r="M372" s="171"/>
      <c r="N372" s="18"/>
    </row>
    <row r="373" spans="1:14" ht="14.25" hidden="1">
      <c r="A373" s="31"/>
      <c r="B373" s="37" t="s">
        <v>371</v>
      </c>
      <c r="C373" s="37" t="s">
        <v>372</v>
      </c>
      <c r="D373" s="154">
        <v>43454</v>
      </c>
      <c r="E373" s="37" t="s">
        <v>33</v>
      </c>
      <c r="F373" s="169">
        <v>1</v>
      </c>
      <c r="G373" s="164">
        <f t="shared" si="16"/>
        <v>86</v>
      </c>
      <c r="H373" s="206"/>
      <c r="I373" s="206"/>
      <c r="J373" s="206"/>
      <c r="K373" s="166">
        <f t="shared" si="15"/>
      </c>
      <c r="L373" s="206"/>
      <c r="M373" s="206"/>
      <c r="N373" s="18"/>
    </row>
    <row r="374" spans="1:14" ht="14.25" hidden="1">
      <c r="A374" s="31"/>
      <c r="B374" s="32" t="s">
        <v>373</v>
      </c>
      <c r="C374" s="32" t="s">
        <v>374</v>
      </c>
      <c r="D374" s="154">
        <v>43321</v>
      </c>
      <c r="E374" s="37" t="s">
        <v>33</v>
      </c>
      <c r="F374" s="169">
        <v>1</v>
      </c>
      <c r="G374" s="164">
        <f t="shared" si="16"/>
        <v>105</v>
      </c>
      <c r="H374" s="206"/>
      <c r="I374" s="206"/>
      <c r="J374" s="206"/>
      <c r="K374" s="166">
        <f t="shared" si="15"/>
      </c>
      <c r="L374" s="206"/>
      <c r="M374" s="206"/>
      <c r="N374" s="18"/>
    </row>
    <row r="375" spans="1:14" ht="14.25" hidden="1">
      <c r="A375" s="31"/>
      <c r="B375" s="32" t="s">
        <v>375</v>
      </c>
      <c r="C375" s="32" t="s">
        <v>375</v>
      </c>
      <c r="D375" s="154">
        <v>43223</v>
      </c>
      <c r="E375" s="183" t="s">
        <v>33</v>
      </c>
      <c r="F375" s="169">
        <v>1</v>
      </c>
      <c r="G375" s="164">
        <f t="shared" si="16"/>
        <v>119</v>
      </c>
      <c r="H375" s="206"/>
      <c r="I375" s="206"/>
      <c r="J375" s="206"/>
      <c r="K375" s="166">
        <f t="shared" si="15"/>
      </c>
      <c r="L375" s="206"/>
      <c r="M375" s="206"/>
      <c r="N375" s="18"/>
    </row>
    <row r="376" spans="1:14" ht="14.25" hidden="1">
      <c r="A376" s="31"/>
      <c r="B376" s="37" t="s">
        <v>376</v>
      </c>
      <c r="C376" s="37" t="s">
        <v>377</v>
      </c>
      <c r="D376" s="154">
        <v>43209</v>
      </c>
      <c r="E376" s="37" t="s">
        <v>33</v>
      </c>
      <c r="F376" s="169">
        <v>1</v>
      </c>
      <c r="G376" s="164">
        <f t="shared" si="16"/>
        <v>121</v>
      </c>
      <c r="H376" s="206"/>
      <c r="I376" s="206"/>
      <c r="J376" s="206"/>
      <c r="K376" s="166">
        <f t="shared" si="15"/>
      </c>
      <c r="L376" s="206"/>
      <c r="M376" s="206"/>
      <c r="N376" s="18"/>
    </row>
    <row r="377" spans="1:14" ht="14.25" hidden="1">
      <c r="A377" s="31"/>
      <c r="B377" s="32" t="s">
        <v>378</v>
      </c>
      <c r="C377" s="32" t="s">
        <v>379</v>
      </c>
      <c r="D377" s="154">
        <v>43468</v>
      </c>
      <c r="E377" s="37" t="s">
        <v>45</v>
      </c>
      <c r="F377" s="169">
        <v>3</v>
      </c>
      <c r="G377" s="164">
        <f t="shared" si="16"/>
        <v>84</v>
      </c>
      <c r="H377" s="206"/>
      <c r="I377" s="206"/>
      <c r="J377" s="206"/>
      <c r="K377" s="166">
        <f t="shared" si="15"/>
      </c>
      <c r="L377" s="206"/>
      <c r="M377" s="206"/>
      <c r="N377" s="18"/>
    </row>
    <row r="378" spans="1:14" ht="14.25" hidden="1">
      <c r="A378" s="31"/>
      <c r="B378" s="32" t="s">
        <v>380</v>
      </c>
      <c r="C378" s="32" t="s">
        <v>381</v>
      </c>
      <c r="D378" s="154">
        <v>43419</v>
      </c>
      <c r="E378" s="37" t="s">
        <v>33</v>
      </c>
      <c r="F378" s="169">
        <v>1</v>
      </c>
      <c r="G378" s="164">
        <f t="shared" si="16"/>
        <v>91</v>
      </c>
      <c r="H378" s="206"/>
      <c r="I378" s="206"/>
      <c r="J378" s="206"/>
      <c r="K378" s="166">
        <f t="shared" si="15"/>
      </c>
      <c r="L378" s="206"/>
      <c r="M378" s="206"/>
      <c r="N378" s="18"/>
    </row>
    <row r="379" spans="1:14" ht="14.25" hidden="1">
      <c r="A379" s="31"/>
      <c r="B379" s="32" t="s">
        <v>382</v>
      </c>
      <c r="C379" s="32" t="s">
        <v>383</v>
      </c>
      <c r="D379" s="154">
        <v>43426</v>
      </c>
      <c r="E379" s="183" t="s">
        <v>18</v>
      </c>
      <c r="F379" s="189">
        <v>82</v>
      </c>
      <c r="G379" s="164">
        <f t="shared" si="16"/>
        <v>90</v>
      </c>
      <c r="H379" s="206"/>
      <c r="I379" s="206"/>
      <c r="J379" s="206"/>
      <c r="K379" s="166">
        <f t="shared" si="15"/>
      </c>
      <c r="L379" s="210"/>
      <c r="M379" s="206"/>
      <c r="N379" s="18"/>
    </row>
    <row r="380" spans="1:14" ht="14.25" hidden="1">
      <c r="A380" s="31"/>
      <c r="B380" s="37" t="s">
        <v>371</v>
      </c>
      <c r="C380" s="37" t="s">
        <v>372</v>
      </c>
      <c r="D380" s="154">
        <v>43454</v>
      </c>
      <c r="E380" s="37" t="s">
        <v>33</v>
      </c>
      <c r="F380" s="169">
        <v>2</v>
      </c>
      <c r="G380" s="164">
        <f t="shared" si="16"/>
        <v>86</v>
      </c>
      <c r="H380" s="165"/>
      <c r="I380" s="165"/>
      <c r="J380" s="165"/>
      <c r="K380" s="166">
        <f t="shared" si="15"/>
      </c>
      <c r="L380" s="165"/>
      <c r="M380" s="165"/>
      <c r="N380" s="18"/>
    </row>
    <row r="381" spans="1:14" ht="14.25" hidden="1">
      <c r="A381" s="31"/>
      <c r="B381" s="37" t="s">
        <v>384</v>
      </c>
      <c r="C381" s="37" t="s">
        <v>385</v>
      </c>
      <c r="D381" s="154">
        <v>43482</v>
      </c>
      <c r="E381" s="37" t="s">
        <v>134</v>
      </c>
      <c r="F381" s="182"/>
      <c r="G381" s="164">
        <f t="shared" si="16"/>
        <v>82</v>
      </c>
      <c r="H381" s="165"/>
      <c r="I381" s="165"/>
      <c r="J381" s="165"/>
      <c r="K381" s="166">
        <f t="shared" si="15"/>
      </c>
      <c r="L381" s="165"/>
      <c r="M381" s="165"/>
      <c r="N381" s="18"/>
    </row>
    <row r="382" spans="1:14" ht="14.25" hidden="1">
      <c r="A382" s="31"/>
      <c r="B382" s="32" t="s">
        <v>386</v>
      </c>
      <c r="C382" s="32" t="s">
        <v>387</v>
      </c>
      <c r="D382" s="162">
        <v>43475</v>
      </c>
      <c r="E382" s="183" t="s">
        <v>24</v>
      </c>
      <c r="F382" s="182"/>
      <c r="G382" s="164">
        <f t="shared" si="16"/>
        <v>83</v>
      </c>
      <c r="H382" s="165"/>
      <c r="I382" s="165"/>
      <c r="J382" s="165"/>
      <c r="K382" s="166">
        <f t="shared" si="15"/>
      </c>
      <c r="L382" s="165"/>
      <c r="M382" s="165"/>
      <c r="N382" s="18"/>
    </row>
    <row r="383" spans="1:14" ht="14.25" hidden="1">
      <c r="A383" s="31"/>
      <c r="B383" s="37" t="s">
        <v>388</v>
      </c>
      <c r="C383" s="37" t="s">
        <v>389</v>
      </c>
      <c r="D383" s="154">
        <v>43461</v>
      </c>
      <c r="E383" s="37" t="s">
        <v>21</v>
      </c>
      <c r="F383" s="189">
        <v>43</v>
      </c>
      <c r="G383" s="164">
        <f t="shared" si="16"/>
        <v>85</v>
      </c>
      <c r="H383" s="165"/>
      <c r="I383" s="165"/>
      <c r="J383" s="165"/>
      <c r="K383" s="166">
        <f t="shared" si="15"/>
      </c>
      <c r="L383" s="165"/>
      <c r="M383" s="206"/>
      <c r="N383" s="18"/>
    </row>
    <row r="384" spans="1:14" ht="14.25" hidden="1">
      <c r="A384" s="31"/>
      <c r="B384" s="37" t="s">
        <v>390</v>
      </c>
      <c r="C384" s="37" t="s">
        <v>391</v>
      </c>
      <c r="D384" s="154">
        <v>43461</v>
      </c>
      <c r="E384" s="37" t="s">
        <v>68</v>
      </c>
      <c r="F384" s="182"/>
      <c r="G384" s="164">
        <f t="shared" si="16"/>
        <v>85</v>
      </c>
      <c r="H384" s="165"/>
      <c r="I384" s="165"/>
      <c r="J384" s="165"/>
      <c r="K384" s="166">
        <f t="shared" si="15"/>
      </c>
      <c r="L384" s="165"/>
      <c r="M384" s="206"/>
      <c r="N384" s="18"/>
    </row>
    <row r="385" spans="1:14" ht="14.25" hidden="1">
      <c r="A385" s="31"/>
      <c r="B385" s="37" t="s">
        <v>392</v>
      </c>
      <c r="C385" s="37" t="s">
        <v>393</v>
      </c>
      <c r="D385" s="154">
        <v>43461</v>
      </c>
      <c r="E385" s="37" t="s">
        <v>45</v>
      </c>
      <c r="F385" s="169">
        <v>11</v>
      </c>
      <c r="G385" s="164">
        <f t="shared" si="16"/>
        <v>85</v>
      </c>
      <c r="H385" s="165"/>
      <c r="I385" s="165"/>
      <c r="J385" s="165"/>
      <c r="K385" s="166">
        <f t="shared" si="15"/>
      </c>
      <c r="L385" s="165"/>
      <c r="M385" s="165"/>
      <c r="N385" s="18"/>
    </row>
    <row r="386" spans="1:14" ht="14.25" hidden="1">
      <c r="A386" s="31"/>
      <c r="B386" s="37" t="s">
        <v>394</v>
      </c>
      <c r="C386" s="37" t="s">
        <v>395</v>
      </c>
      <c r="D386" s="154">
        <v>43454</v>
      </c>
      <c r="E386" s="37" t="s">
        <v>24</v>
      </c>
      <c r="F386" s="182"/>
      <c r="G386" s="164">
        <f t="shared" si="16"/>
        <v>86</v>
      </c>
      <c r="H386" s="165"/>
      <c r="I386" s="165"/>
      <c r="J386" s="165"/>
      <c r="K386" s="166">
        <f t="shared" si="15"/>
      </c>
      <c r="L386" s="165"/>
      <c r="M386" s="165"/>
      <c r="N386" s="18"/>
    </row>
    <row r="387" spans="1:14" ht="14.25" hidden="1">
      <c r="A387" s="31"/>
      <c r="B387" s="37" t="s">
        <v>396</v>
      </c>
      <c r="C387" s="37" t="s">
        <v>396</v>
      </c>
      <c r="D387" s="154">
        <v>43454</v>
      </c>
      <c r="E387" s="37" t="s">
        <v>24</v>
      </c>
      <c r="F387" s="182"/>
      <c r="G387" s="164">
        <f aca="true" t="shared" si="17" ref="G387:G398">ROUNDUP(DATEDIF(D387,$B$791,"d")/7,0)</f>
        <v>86</v>
      </c>
      <c r="H387" s="165"/>
      <c r="I387" s="165"/>
      <c r="J387" s="165"/>
      <c r="K387" s="166">
        <f aca="true" t="shared" si="18" ref="K387:K450">IF(J387&lt;&gt;0,-(J387-H387)/J387,"")</f>
      </c>
      <c r="L387" s="165"/>
      <c r="M387" s="165"/>
      <c r="N387" s="18"/>
    </row>
    <row r="388" spans="1:14" ht="14.25" hidden="1">
      <c r="A388" s="31"/>
      <c r="B388" s="32" t="s">
        <v>397</v>
      </c>
      <c r="C388" s="32" t="s">
        <v>398</v>
      </c>
      <c r="D388" s="154">
        <v>43447</v>
      </c>
      <c r="E388" s="37" t="s">
        <v>45</v>
      </c>
      <c r="F388" s="169">
        <v>1</v>
      </c>
      <c r="G388" s="164">
        <f t="shared" si="17"/>
        <v>87</v>
      </c>
      <c r="H388" s="165"/>
      <c r="I388" s="171"/>
      <c r="J388" s="165"/>
      <c r="K388" s="166">
        <f t="shared" si="18"/>
      </c>
      <c r="L388" s="165"/>
      <c r="M388" s="165"/>
      <c r="N388" s="18"/>
    </row>
    <row r="389" spans="1:14" ht="14.25" hidden="1">
      <c r="A389" s="31"/>
      <c r="B389" s="32" t="s">
        <v>399</v>
      </c>
      <c r="C389" s="32" t="s">
        <v>400</v>
      </c>
      <c r="D389" s="162">
        <v>43405</v>
      </c>
      <c r="E389" s="37" t="s">
        <v>33</v>
      </c>
      <c r="F389" s="169">
        <v>1</v>
      </c>
      <c r="G389" s="164">
        <f t="shared" si="17"/>
        <v>93</v>
      </c>
      <c r="H389" s="206"/>
      <c r="I389" s="206"/>
      <c r="J389" s="206"/>
      <c r="K389" s="166">
        <f t="shared" si="18"/>
      </c>
      <c r="L389" s="206"/>
      <c r="M389" s="206"/>
      <c r="N389" s="18"/>
    </row>
    <row r="390" spans="1:14" ht="14.25" hidden="1">
      <c r="A390" s="31"/>
      <c r="B390" s="32" t="s">
        <v>401</v>
      </c>
      <c r="C390" s="32" t="s">
        <v>402</v>
      </c>
      <c r="D390" s="154">
        <v>43384</v>
      </c>
      <c r="E390" s="37" t="s">
        <v>33</v>
      </c>
      <c r="F390" s="169">
        <v>1</v>
      </c>
      <c r="G390" s="164">
        <f t="shared" si="17"/>
        <v>96</v>
      </c>
      <c r="H390" s="206"/>
      <c r="I390" s="206"/>
      <c r="J390" s="206"/>
      <c r="K390" s="166">
        <f t="shared" si="18"/>
      </c>
      <c r="L390" s="206"/>
      <c r="M390" s="206"/>
      <c r="N390" s="18"/>
    </row>
    <row r="391" spans="1:14" ht="14.25" hidden="1">
      <c r="A391" s="31"/>
      <c r="B391" s="37" t="s">
        <v>403</v>
      </c>
      <c r="C391" s="37" t="s">
        <v>403</v>
      </c>
      <c r="D391" s="154">
        <v>43440</v>
      </c>
      <c r="E391" s="37" t="s">
        <v>15</v>
      </c>
      <c r="F391" s="189">
        <v>50</v>
      </c>
      <c r="G391" s="164">
        <f t="shared" si="17"/>
        <v>88</v>
      </c>
      <c r="H391" s="206"/>
      <c r="I391" s="206"/>
      <c r="J391" s="206"/>
      <c r="K391" s="166">
        <f t="shared" si="18"/>
      </c>
      <c r="L391" s="206"/>
      <c r="M391" s="206"/>
      <c r="N391" s="18"/>
    </row>
    <row r="392" spans="1:14" ht="14.25" hidden="1">
      <c r="A392" s="31"/>
      <c r="B392" s="37" t="s">
        <v>404</v>
      </c>
      <c r="C392" s="37" t="s">
        <v>405</v>
      </c>
      <c r="D392" s="154">
        <v>43440</v>
      </c>
      <c r="E392" s="37" t="s">
        <v>45</v>
      </c>
      <c r="F392" s="169">
        <v>14</v>
      </c>
      <c r="G392" s="164">
        <f t="shared" si="17"/>
        <v>88</v>
      </c>
      <c r="H392" s="165"/>
      <c r="I392" s="165"/>
      <c r="J392" s="165"/>
      <c r="K392" s="166">
        <f t="shared" si="18"/>
      </c>
      <c r="L392" s="165"/>
      <c r="M392" s="165"/>
      <c r="N392" s="18"/>
    </row>
    <row r="393" spans="1:14" ht="14.25" hidden="1">
      <c r="A393" s="31"/>
      <c r="B393" s="37" t="s">
        <v>406</v>
      </c>
      <c r="C393" s="37" t="s">
        <v>407</v>
      </c>
      <c r="D393" s="154">
        <v>43433</v>
      </c>
      <c r="E393" s="37" t="s">
        <v>45</v>
      </c>
      <c r="F393" s="169">
        <v>1</v>
      </c>
      <c r="G393" s="164">
        <f t="shared" si="17"/>
        <v>89</v>
      </c>
      <c r="H393" s="206"/>
      <c r="I393" s="206"/>
      <c r="J393" s="206"/>
      <c r="K393" s="166">
        <f t="shared" si="18"/>
      </c>
      <c r="L393" s="206"/>
      <c r="M393" s="206"/>
      <c r="N393" s="18"/>
    </row>
    <row r="394" spans="1:14" ht="14.25" hidden="1">
      <c r="A394" s="31"/>
      <c r="B394" s="37" t="s">
        <v>408</v>
      </c>
      <c r="C394" s="37" t="s">
        <v>408</v>
      </c>
      <c r="D394" s="154">
        <v>43433</v>
      </c>
      <c r="E394" s="37" t="s">
        <v>24</v>
      </c>
      <c r="F394" s="182"/>
      <c r="G394" s="164">
        <f t="shared" si="17"/>
        <v>89</v>
      </c>
      <c r="H394" s="206"/>
      <c r="I394" s="206"/>
      <c r="J394" s="206"/>
      <c r="K394" s="166">
        <f t="shared" si="18"/>
      </c>
      <c r="L394" s="206"/>
      <c r="M394" s="206"/>
      <c r="N394" s="18"/>
    </row>
    <row r="395" spans="1:14" ht="14.25" hidden="1">
      <c r="A395" s="31"/>
      <c r="B395" s="37" t="s">
        <v>409</v>
      </c>
      <c r="C395" s="37" t="s">
        <v>410</v>
      </c>
      <c r="D395" s="154">
        <v>43433</v>
      </c>
      <c r="E395" s="37" t="s">
        <v>24</v>
      </c>
      <c r="F395" s="182"/>
      <c r="G395" s="164">
        <f t="shared" si="17"/>
        <v>89</v>
      </c>
      <c r="H395" s="206"/>
      <c r="I395" s="206"/>
      <c r="J395" s="206"/>
      <c r="K395" s="166">
        <f t="shared" si="18"/>
      </c>
      <c r="L395" s="165"/>
      <c r="M395" s="165"/>
      <c r="N395" s="18"/>
    </row>
    <row r="396" spans="1:14" ht="14.25" hidden="1">
      <c r="A396" s="31"/>
      <c r="B396" s="32" t="s">
        <v>411</v>
      </c>
      <c r="C396" s="32" t="s">
        <v>412</v>
      </c>
      <c r="D396" s="154">
        <v>43426</v>
      </c>
      <c r="E396" s="183" t="s">
        <v>18</v>
      </c>
      <c r="F396" s="189">
        <v>38</v>
      </c>
      <c r="G396" s="164">
        <f t="shared" si="17"/>
        <v>90</v>
      </c>
      <c r="H396" s="206"/>
      <c r="I396" s="206"/>
      <c r="J396" s="206"/>
      <c r="K396" s="166">
        <f t="shared" si="18"/>
      </c>
      <c r="L396" s="165"/>
      <c r="M396" s="165"/>
      <c r="N396" s="18"/>
    </row>
    <row r="397" spans="1:14" ht="14.25" hidden="1">
      <c r="A397" s="31"/>
      <c r="B397" s="32" t="s">
        <v>413</v>
      </c>
      <c r="C397" s="32" t="s">
        <v>414</v>
      </c>
      <c r="D397" s="154">
        <v>43419</v>
      </c>
      <c r="E397" s="37" t="s">
        <v>68</v>
      </c>
      <c r="F397" s="182"/>
      <c r="G397" s="164">
        <f t="shared" si="17"/>
        <v>91</v>
      </c>
      <c r="H397" s="206"/>
      <c r="I397" s="206"/>
      <c r="J397" s="206"/>
      <c r="K397" s="166">
        <f t="shared" si="18"/>
      </c>
      <c r="L397" s="165"/>
      <c r="M397" s="171"/>
      <c r="N397" s="18"/>
    </row>
    <row r="398" spans="1:14" ht="14.25" hidden="1">
      <c r="A398" s="31"/>
      <c r="B398" s="37" t="s">
        <v>415</v>
      </c>
      <c r="C398" s="37" t="s">
        <v>415</v>
      </c>
      <c r="D398" s="154">
        <v>43412</v>
      </c>
      <c r="E398" s="37" t="s">
        <v>24</v>
      </c>
      <c r="F398" s="182"/>
      <c r="G398" s="164">
        <f t="shared" si="17"/>
        <v>92</v>
      </c>
      <c r="H398" s="206"/>
      <c r="I398" s="206"/>
      <c r="J398" s="206"/>
      <c r="K398" s="166">
        <f t="shared" si="18"/>
      </c>
      <c r="L398" s="206"/>
      <c r="M398" s="206"/>
      <c r="N398" s="18"/>
    </row>
    <row r="399" spans="2:13" ht="14.25" hidden="1">
      <c r="B399" s="208"/>
      <c r="C399" s="208"/>
      <c r="D399" s="208"/>
      <c r="E399" s="208"/>
      <c r="F399" s="208"/>
      <c r="G399" s="208"/>
      <c r="H399" s="211"/>
      <c r="I399" s="211"/>
      <c r="J399" s="211"/>
      <c r="K399" s="166">
        <f t="shared" si="18"/>
      </c>
      <c r="L399" s="211"/>
      <c r="M399" s="211"/>
    </row>
    <row r="400" spans="1:14" ht="14.25" hidden="1">
      <c r="A400" s="31"/>
      <c r="B400" s="32" t="s">
        <v>417</v>
      </c>
      <c r="C400" s="32" t="s">
        <v>418</v>
      </c>
      <c r="D400" s="154">
        <v>43391</v>
      </c>
      <c r="E400" s="37" t="s">
        <v>27</v>
      </c>
      <c r="F400" s="189">
        <v>54</v>
      </c>
      <c r="G400" s="164">
        <f aca="true" t="shared" si="19" ref="G400:G463">ROUNDUP(DATEDIF(D400,$B$791,"d")/7,0)</f>
        <v>95</v>
      </c>
      <c r="H400" s="165"/>
      <c r="I400" s="165"/>
      <c r="J400" s="165"/>
      <c r="K400" s="166">
        <f t="shared" si="18"/>
      </c>
      <c r="L400" s="165"/>
      <c r="M400" s="165"/>
      <c r="N400" s="18"/>
    </row>
    <row r="401" spans="1:14" ht="14.25" hidden="1">
      <c r="A401" s="31"/>
      <c r="B401" s="32" t="s">
        <v>419</v>
      </c>
      <c r="C401" s="32" t="s">
        <v>419</v>
      </c>
      <c r="D401" s="154">
        <v>43391</v>
      </c>
      <c r="E401" s="37" t="s">
        <v>420</v>
      </c>
      <c r="F401" s="169">
        <v>60</v>
      </c>
      <c r="G401" s="164">
        <f t="shared" si="19"/>
        <v>95</v>
      </c>
      <c r="H401" s="206"/>
      <c r="I401" s="206"/>
      <c r="J401" s="206"/>
      <c r="K401" s="166">
        <f t="shared" si="18"/>
      </c>
      <c r="L401" s="165"/>
      <c r="M401" s="165"/>
      <c r="N401" s="18"/>
    </row>
    <row r="402" spans="1:14" ht="14.25" hidden="1">
      <c r="A402" s="31"/>
      <c r="B402" s="32" t="s">
        <v>421</v>
      </c>
      <c r="C402" s="32" t="s">
        <v>422</v>
      </c>
      <c r="D402" s="154">
        <v>43391</v>
      </c>
      <c r="E402" s="37" t="s">
        <v>45</v>
      </c>
      <c r="F402" s="169">
        <v>21</v>
      </c>
      <c r="G402" s="164">
        <f t="shared" si="19"/>
        <v>95</v>
      </c>
      <c r="H402" s="165"/>
      <c r="I402" s="171"/>
      <c r="J402" s="165"/>
      <c r="K402" s="166">
        <f t="shared" si="18"/>
      </c>
      <c r="L402" s="165"/>
      <c r="M402" s="165"/>
      <c r="N402" s="18"/>
    </row>
    <row r="403" spans="1:14" ht="14.25" hidden="1">
      <c r="A403" s="31"/>
      <c r="B403" s="32" t="s">
        <v>423</v>
      </c>
      <c r="C403" s="32" t="s">
        <v>424</v>
      </c>
      <c r="D403" s="154">
        <v>43384</v>
      </c>
      <c r="E403" s="37" t="s">
        <v>21</v>
      </c>
      <c r="F403" s="189">
        <v>33</v>
      </c>
      <c r="G403" s="164">
        <f t="shared" si="19"/>
        <v>96</v>
      </c>
      <c r="H403" s="165"/>
      <c r="I403" s="165"/>
      <c r="J403" s="165"/>
      <c r="K403" s="166">
        <f t="shared" si="18"/>
      </c>
      <c r="L403" s="206"/>
      <c r="M403" s="206"/>
      <c r="N403" s="18"/>
    </row>
    <row r="404" spans="1:14" ht="14.25" hidden="1">
      <c r="A404" s="31"/>
      <c r="B404" s="37" t="s">
        <v>425</v>
      </c>
      <c r="C404" s="37" t="s">
        <v>425</v>
      </c>
      <c r="D404" s="154">
        <v>43370</v>
      </c>
      <c r="E404" s="37" t="s">
        <v>68</v>
      </c>
      <c r="F404" s="182"/>
      <c r="G404" s="164">
        <f t="shared" si="19"/>
        <v>98</v>
      </c>
      <c r="H404" s="206"/>
      <c r="I404" s="206"/>
      <c r="J404" s="206"/>
      <c r="K404" s="166">
        <f t="shared" si="18"/>
      </c>
      <c r="L404" s="165"/>
      <c r="M404" s="165"/>
      <c r="N404" s="18"/>
    </row>
    <row r="405" spans="1:14" ht="14.25" hidden="1">
      <c r="A405" s="31"/>
      <c r="B405" s="32" t="s">
        <v>426</v>
      </c>
      <c r="C405" s="32" t="s">
        <v>427</v>
      </c>
      <c r="D405" s="154">
        <v>43384</v>
      </c>
      <c r="E405" s="37" t="s">
        <v>68</v>
      </c>
      <c r="F405" s="182"/>
      <c r="G405" s="164">
        <f t="shared" si="19"/>
        <v>96</v>
      </c>
      <c r="H405" s="165"/>
      <c r="I405" s="165"/>
      <c r="J405" s="165"/>
      <c r="K405" s="166">
        <f t="shared" si="18"/>
      </c>
      <c r="L405" s="165"/>
      <c r="M405" s="165"/>
      <c r="N405" s="18"/>
    </row>
    <row r="406" spans="1:14" ht="14.25" hidden="1">
      <c r="A406" s="31"/>
      <c r="B406" s="32" t="s">
        <v>428</v>
      </c>
      <c r="C406" s="32" t="s">
        <v>428</v>
      </c>
      <c r="D406" s="154">
        <v>43377</v>
      </c>
      <c r="E406" s="183" t="s">
        <v>21</v>
      </c>
      <c r="F406" s="189">
        <v>63</v>
      </c>
      <c r="G406" s="164">
        <f t="shared" si="19"/>
        <v>97</v>
      </c>
      <c r="H406" s="165"/>
      <c r="I406" s="165"/>
      <c r="J406" s="165"/>
      <c r="K406" s="166">
        <f t="shared" si="18"/>
      </c>
      <c r="L406" s="210"/>
      <c r="M406" s="206"/>
      <c r="N406" s="18"/>
    </row>
    <row r="407" spans="1:14" ht="14.25" hidden="1">
      <c r="A407" s="31"/>
      <c r="B407" s="37" t="s">
        <v>429</v>
      </c>
      <c r="C407" s="37" t="s">
        <v>430</v>
      </c>
      <c r="D407" s="154">
        <v>43370</v>
      </c>
      <c r="E407" s="37" t="s">
        <v>21</v>
      </c>
      <c r="F407" s="189">
        <v>65</v>
      </c>
      <c r="G407" s="164">
        <f t="shared" si="19"/>
        <v>98</v>
      </c>
      <c r="H407" s="206"/>
      <c r="I407" s="206"/>
      <c r="J407" s="206"/>
      <c r="K407" s="166">
        <f t="shared" si="18"/>
      </c>
      <c r="L407" s="165"/>
      <c r="M407" s="165"/>
      <c r="N407" s="18"/>
    </row>
    <row r="408" spans="1:14" ht="14.25" hidden="1">
      <c r="A408" s="31"/>
      <c r="B408" s="37" t="s">
        <v>431</v>
      </c>
      <c r="C408" s="37" t="s">
        <v>432</v>
      </c>
      <c r="D408" s="154">
        <v>43363</v>
      </c>
      <c r="E408" s="37" t="s">
        <v>27</v>
      </c>
      <c r="F408" s="189">
        <v>58</v>
      </c>
      <c r="G408" s="164">
        <f t="shared" si="19"/>
        <v>99</v>
      </c>
      <c r="H408" s="165"/>
      <c r="I408" s="165"/>
      <c r="J408" s="165"/>
      <c r="K408" s="166">
        <f t="shared" si="18"/>
      </c>
      <c r="L408" s="165"/>
      <c r="M408" s="206"/>
      <c r="N408" s="18"/>
    </row>
    <row r="409" spans="1:14" ht="14.25" hidden="1">
      <c r="A409" s="31"/>
      <c r="B409" s="32" t="s">
        <v>433</v>
      </c>
      <c r="C409" s="32" t="s">
        <v>434</v>
      </c>
      <c r="D409" s="154">
        <v>43321</v>
      </c>
      <c r="E409" s="37" t="s">
        <v>33</v>
      </c>
      <c r="F409" s="169">
        <v>2</v>
      </c>
      <c r="G409" s="164">
        <f t="shared" si="19"/>
        <v>105</v>
      </c>
      <c r="H409" s="206"/>
      <c r="I409" s="206"/>
      <c r="J409" s="206"/>
      <c r="K409" s="166">
        <f t="shared" si="18"/>
      </c>
      <c r="L409" s="165"/>
      <c r="M409" s="165"/>
      <c r="N409" s="18"/>
    </row>
    <row r="410" spans="1:14" ht="14.25" hidden="1">
      <c r="A410" s="31"/>
      <c r="B410" s="179" t="s">
        <v>435</v>
      </c>
      <c r="C410" s="32" t="s">
        <v>436</v>
      </c>
      <c r="D410" s="162">
        <v>43293</v>
      </c>
      <c r="E410" s="183" t="s">
        <v>21</v>
      </c>
      <c r="F410" s="189">
        <v>71</v>
      </c>
      <c r="G410" s="164">
        <f t="shared" si="19"/>
        <v>109</v>
      </c>
      <c r="H410" s="206"/>
      <c r="I410" s="206"/>
      <c r="J410" s="206"/>
      <c r="K410" s="166">
        <f t="shared" si="18"/>
      </c>
      <c r="L410" s="206"/>
      <c r="M410" s="206"/>
      <c r="N410" s="18"/>
    </row>
    <row r="411" spans="1:14" ht="14.25" hidden="1">
      <c r="A411" s="31"/>
      <c r="B411" s="37" t="s">
        <v>437</v>
      </c>
      <c r="C411" s="37" t="s">
        <v>438</v>
      </c>
      <c r="D411" s="154">
        <v>43412</v>
      </c>
      <c r="E411" s="37" t="s">
        <v>21</v>
      </c>
      <c r="F411" s="189">
        <v>54</v>
      </c>
      <c r="G411" s="164">
        <f t="shared" si="19"/>
        <v>92</v>
      </c>
      <c r="H411" s="165"/>
      <c r="I411" s="165"/>
      <c r="J411" s="165"/>
      <c r="K411" s="166">
        <f t="shared" si="18"/>
      </c>
      <c r="L411" s="165"/>
      <c r="M411" s="165"/>
      <c r="N411" s="18"/>
    </row>
    <row r="412" spans="1:14" ht="14.25" hidden="1">
      <c r="A412" s="31"/>
      <c r="B412" s="32" t="s">
        <v>439</v>
      </c>
      <c r="C412" s="32" t="s">
        <v>440</v>
      </c>
      <c r="D412" s="154">
        <v>43391</v>
      </c>
      <c r="E412" s="37" t="s">
        <v>15</v>
      </c>
      <c r="F412" s="189">
        <v>40</v>
      </c>
      <c r="G412" s="164">
        <f t="shared" si="19"/>
        <v>95</v>
      </c>
      <c r="H412" s="206"/>
      <c r="I412" s="206"/>
      <c r="J412" s="206"/>
      <c r="K412" s="166">
        <f t="shared" si="18"/>
      </c>
      <c r="L412" s="165"/>
      <c r="M412" s="165"/>
      <c r="N412" s="18"/>
    </row>
    <row r="413" spans="1:14" ht="14.25" hidden="1">
      <c r="A413" s="31"/>
      <c r="B413" s="37" t="s">
        <v>441</v>
      </c>
      <c r="C413" s="37" t="s">
        <v>442</v>
      </c>
      <c r="D413" s="154">
        <v>43412</v>
      </c>
      <c r="E413" s="37" t="s">
        <v>15</v>
      </c>
      <c r="F413" s="189">
        <v>35</v>
      </c>
      <c r="G413" s="164">
        <f t="shared" si="19"/>
        <v>92</v>
      </c>
      <c r="H413" s="165"/>
      <c r="I413" s="165"/>
      <c r="J413" s="165"/>
      <c r="K413" s="166">
        <f t="shared" si="18"/>
      </c>
      <c r="L413" s="165"/>
      <c r="M413" s="165"/>
      <c r="N413" s="18"/>
    </row>
    <row r="414" spans="1:14" ht="14.25" hidden="1">
      <c r="A414" s="31"/>
      <c r="B414" s="32" t="s">
        <v>443</v>
      </c>
      <c r="C414" s="32" t="s">
        <v>444</v>
      </c>
      <c r="D414" s="154">
        <v>43419</v>
      </c>
      <c r="E414" s="37" t="s">
        <v>45</v>
      </c>
      <c r="F414" s="169">
        <v>4</v>
      </c>
      <c r="G414" s="164">
        <f t="shared" si="19"/>
        <v>91</v>
      </c>
      <c r="H414" s="206"/>
      <c r="I414" s="206"/>
      <c r="J414" s="206"/>
      <c r="K414" s="166">
        <f t="shared" si="18"/>
      </c>
      <c r="L414" s="165"/>
      <c r="M414" s="165"/>
      <c r="N414" s="18"/>
    </row>
    <row r="415" spans="1:14" ht="14.25" hidden="1">
      <c r="A415" s="31"/>
      <c r="B415" s="32" t="s">
        <v>445</v>
      </c>
      <c r="C415" s="32" t="s">
        <v>445</v>
      </c>
      <c r="D415" s="162">
        <v>43398</v>
      </c>
      <c r="E415" s="183" t="s">
        <v>27</v>
      </c>
      <c r="F415" s="189">
        <v>56</v>
      </c>
      <c r="G415" s="164">
        <f t="shared" si="19"/>
        <v>94</v>
      </c>
      <c r="H415" s="206"/>
      <c r="I415" s="206"/>
      <c r="J415" s="206"/>
      <c r="K415" s="166">
        <f t="shared" si="18"/>
      </c>
      <c r="L415" s="165"/>
      <c r="M415" s="165"/>
      <c r="N415" s="18"/>
    </row>
    <row r="416" spans="1:14" ht="14.25" hidden="1">
      <c r="A416" s="31"/>
      <c r="B416" s="179" t="s">
        <v>446</v>
      </c>
      <c r="C416" s="32" t="s">
        <v>447</v>
      </c>
      <c r="D416" s="162">
        <v>43398</v>
      </c>
      <c r="E416" s="183" t="s">
        <v>21</v>
      </c>
      <c r="F416" s="189">
        <v>45</v>
      </c>
      <c r="G416" s="164">
        <f t="shared" si="19"/>
        <v>94</v>
      </c>
      <c r="H416" s="206"/>
      <c r="I416" s="206"/>
      <c r="J416" s="206"/>
      <c r="K416" s="166">
        <f t="shared" si="18"/>
      </c>
      <c r="L416" s="165"/>
      <c r="M416" s="165"/>
      <c r="N416" s="18"/>
    </row>
    <row r="417" spans="1:14" ht="14.25" hidden="1">
      <c r="A417" s="31"/>
      <c r="B417" s="32" t="s">
        <v>448</v>
      </c>
      <c r="C417" s="32" t="s">
        <v>449</v>
      </c>
      <c r="D417" s="162">
        <v>43405</v>
      </c>
      <c r="E417" s="37" t="s">
        <v>15</v>
      </c>
      <c r="F417" s="189">
        <v>40</v>
      </c>
      <c r="G417" s="164">
        <f t="shared" si="19"/>
        <v>93</v>
      </c>
      <c r="H417" s="165"/>
      <c r="I417" s="165"/>
      <c r="J417" s="165"/>
      <c r="K417" s="166">
        <f t="shared" si="18"/>
      </c>
      <c r="L417" s="210"/>
      <c r="M417" s="210"/>
      <c r="N417" s="18"/>
    </row>
    <row r="418" spans="1:14" ht="14.25" hidden="1">
      <c r="A418" s="31"/>
      <c r="B418" s="179" t="s">
        <v>450</v>
      </c>
      <c r="C418" s="32" t="s">
        <v>451</v>
      </c>
      <c r="D418" s="162">
        <v>43398</v>
      </c>
      <c r="E418" s="183" t="s">
        <v>15</v>
      </c>
      <c r="F418" s="189">
        <v>40</v>
      </c>
      <c r="G418" s="164">
        <f t="shared" si="19"/>
        <v>94</v>
      </c>
      <c r="H418" s="206"/>
      <c r="I418" s="206"/>
      <c r="J418" s="206"/>
      <c r="K418" s="166">
        <f t="shared" si="18"/>
      </c>
      <c r="L418" s="165"/>
      <c r="M418" s="165"/>
      <c r="N418" s="18"/>
    </row>
    <row r="419" spans="1:14" ht="14.25" hidden="1">
      <c r="A419" s="31"/>
      <c r="B419" s="37" t="s">
        <v>452</v>
      </c>
      <c r="C419" s="37" t="s">
        <v>453</v>
      </c>
      <c r="D419" s="154">
        <v>43370</v>
      </c>
      <c r="E419" s="37" t="s">
        <v>27</v>
      </c>
      <c r="F419" s="189">
        <v>39</v>
      </c>
      <c r="G419" s="164">
        <f t="shared" si="19"/>
        <v>98</v>
      </c>
      <c r="H419" s="206"/>
      <c r="I419" s="206"/>
      <c r="J419" s="206"/>
      <c r="K419" s="166">
        <f t="shared" si="18"/>
      </c>
      <c r="L419" s="165"/>
      <c r="M419" s="165"/>
      <c r="N419" s="18"/>
    </row>
    <row r="420" spans="1:14" ht="14.25" hidden="1">
      <c r="A420" s="31"/>
      <c r="B420" s="37" t="s">
        <v>454</v>
      </c>
      <c r="C420" s="37" t="s">
        <v>455</v>
      </c>
      <c r="D420" s="154">
        <v>43433</v>
      </c>
      <c r="E420" s="37" t="s">
        <v>303</v>
      </c>
      <c r="F420" s="193"/>
      <c r="G420" s="164">
        <f t="shared" si="19"/>
        <v>89</v>
      </c>
      <c r="H420" s="206"/>
      <c r="I420" s="206"/>
      <c r="J420" s="206"/>
      <c r="K420" s="166">
        <f t="shared" si="18"/>
      </c>
      <c r="L420" s="206"/>
      <c r="M420" s="206"/>
      <c r="N420" s="18"/>
    </row>
    <row r="421" spans="1:14" ht="14.25" hidden="1">
      <c r="A421" s="31"/>
      <c r="B421" s="37" t="s">
        <v>456</v>
      </c>
      <c r="C421" s="37" t="s">
        <v>457</v>
      </c>
      <c r="D421" s="154">
        <v>43433</v>
      </c>
      <c r="E421" s="37" t="s">
        <v>458</v>
      </c>
      <c r="F421" s="193"/>
      <c r="G421" s="164">
        <f t="shared" si="19"/>
        <v>89</v>
      </c>
      <c r="H421" s="206"/>
      <c r="I421" s="206"/>
      <c r="J421" s="206"/>
      <c r="K421" s="166">
        <f t="shared" si="18"/>
      </c>
      <c r="L421" s="206"/>
      <c r="M421" s="206"/>
      <c r="N421" s="18"/>
    </row>
    <row r="422" spans="1:14" ht="14.25" hidden="1">
      <c r="A422" s="31"/>
      <c r="B422" s="37" t="s">
        <v>459</v>
      </c>
      <c r="C422" s="37" t="s">
        <v>460</v>
      </c>
      <c r="D422" s="154">
        <v>43433</v>
      </c>
      <c r="E422" s="37" t="s">
        <v>134</v>
      </c>
      <c r="F422" s="193"/>
      <c r="G422" s="164">
        <f t="shared" si="19"/>
        <v>89</v>
      </c>
      <c r="H422" s="206"/>
      <c r="I422" s="206"/>
      <c r="J422" s="206"/>
      <c r="K422" s="166">
        <f t="shared" si="18"/>
      </c>
      <c r="L422" s="206"/>
      <c r="M422" s="206"/>
      <c r="N422" s="18"/>
    </row>
    <row r="423" spans="1:14" ht="14.25" hidden="1">
      <c r="A423" s="31"/>
      <c r="B423" s="32" t="s">
        <v>461</v>
      </c>
      <c r="C423" s="32" t="s">
        <v>461</v>
      </c>
      <c r="D423" s="154">
        <v>43426</v>
      </c>
      <c r="E423" s="183" t="s">
        <v>462</v>
      </c>
      <c r="F423" s="169">
        <v>10</v>
      </c>
      <c r="G423" s="164">
        <f t="shared" si="19"/>
        <v>90</v>
      </c>
      <c r="H423" s="206"/>
      <c r="I423" s="206"/>
      <c r="J423" s="206"/>
      <c r="K423" s="166">
        <f t="shared" si="18"/>
      </c>
      <c r="L423" s="206"/>
      <c r="M423" s="206"/>
      <c r="N423" s="18"/>
    </row>
    <row r="424" spans="1:14" ht="14.25" hidden="1">
      <c r="A424" s="31"/>
      <c r="B424" s="32" t="s">
        <v>463</v>
      </c>
      <c r="C424" s="32" t="s">
        <v>464</v>
      </c>
      <c r="D424" s="154">
        <v>43419</v>
      </c>
      <c r="E424" s="37" t="s">
        <v>24</v>
      </c>
      <c r="F424" s="182"/>
      <c r="G424" s="164">
        <f t="shared" si="19"/>
        <v>91</v>
      </c>
      <c r="H424" s="206"/>
      <c r="I424" s="206"/>
      <c r="J424" s="206"/>
      <c r="K424" s="166">
        <f t="shared" si="18"/>
      </c>
      <c r="L424" s="206"/>
      <c r="M424" s="206"/>
      <c r="N424" s="18"/>
    </row>
    <row r="425" spans="1:14" ht="14.25" hidden="1">
      <c r="A425" s="31"/>
      <c r="B425" s="32" t="s">
        <v>465</v>
      </c>
      <c r="C425" s="32" t="s">
        <v>466</v>
      </c>
      <c r="D425" s="162">
        <v>43405</v>
      </c>
      <c r="E425" s="37" t="s">
        <v>24</v>
      </c>
      <c r="F425" s="182"/>
      <c r="G425" s="164">
        <f t="shared" si="19"/>
        <v>93</v>
      </c>
      <c r="H425" s="206"/>
      <c r="I425" s="206"/>
      <c r="J425" s="206"/>
      <c r="K425" s="166">
        <f t="shared" si="18"/>
      </c>
      <c r="L425" s="206"/>
      <c r="M425" s="206"/>
      <c r="N425" s="18"/>
    </row>
    <row r="426" spans="1:14" ht="14.25" hidden="1">
      <c r="A426" s="31"/>
      <c r="B426" s="32" t="s">
        <v>467</v>
      </c>
      <c r="C426" s="32" t="s">
        <v>468</v>
      </c>
      <c r="D426" s="154">
        <v>43265</v>
      </c>
      <c r="E426" s="183" t="s">
        <v>21</v>
      </c>
      <c r="F426" s="189">
        <v>60</v>
      </c>
      <c r="G426" s="164">
        <f t="shared" si="19"/>
        <v>113</v>
      </c>
      <c r="H426" s="165"/>
      <c r="I426" s="165"/>
      <c r="J426" s="165"/>
      <c r="K426" s="166">
        <f t="shared" si="18"/>
      </c>
      <c r="L426" s="210"/>
      <c r="M426" s="210"/>
      <c r="N426" s="18"/>
    </row>
    <row r="427" spans="1:14" ht="14.25" hidden="1">
      <c r="A427" s="31"/>
      <c r="B427" s="37" t="s">
        <v>469</v>
      </c>
      <c r="C427" s="37" t="s">
        <v>470</v>
      </c>
      <c r="D427" s="154">
        <v>43412</v>
      </c>
      <c r="E427" s="37" t="s">
        <v>179</v>
      </c>
      <c r="F427" s="169">
        <v>15</v>
      </c>
      <c r="G427" s="164">
        <f t="shared" si="19"/>
        <v>92</v>
      </c>
      <c r="H427" s="165"/>
      <c r="I427" s="165"/>
      <c r="J427" s="165"/>
      <c r="K427" s="166">
        <f t="shared" si="18"/>
      </c>
      <c r="L427" s="165"/>
      <c r="M427" s="165"/>
      <c r="N427" s="18"/>
    </row>
    <row r="428" spans="1:14" ht="14.25" hidden="1">
      <c r="A428" s="31"/>
      <c r="B428" s="37" t="s">
        <v>471</v>
      </c>
      <c r="C428" s="37" t="s">
        <v>472</v>
      </c>
      <c r="D428" s="154">
        <v>43412</v>
      </c>
      <c r="E428" s="37" t="s">
        <v>134</v>
      </c>
      <c r="F428" s="182"/>
      <c r="G428" s="164">
        <f t="shared" si="19"/>
        <v>92</v>
      </c>
      <c r="H428" s="165"/>
      <c r="I428" s="165"/>
      <c r="J428" s="165"/>
      <c r="K428" s="166">
        <f t="shared" si="18"/>
      </c>
      <c r="L428" s="165"/>
      <c r="M428" s="165"/>
      <c r="N428" s="18"/>
    </row>
    <row r="429" spans="1:14" ht="14.25" hidden="1">
      <c r="A429" s="31"/>
      <c r="B429" s="37" t="s">
        <v>473</v>
      </c>
      <c r="C429" s="37" t="s">
        <v>474</v>
      </c>
      <c r="D429" s="154">
        <v>43412</v>
      </c>
      <c r="E429" s="37" t="s">
        <v>228</v>
      </c>
      <c r="F429" s="182"/>
      <c r="G429" s="164">
        <f t="shared" si="19"/>
        <v>92</v>
      </c>
      <c r="H429" s="165"/>
      <c r="I429" s="165"/>
      <c r="J429" s="165"/>
      <c r="K429" s="166">
        <f t="shared" si="18"/>
      </c>
      <c r="L429" s="165"/>
      <c r="M429" s="165"/>
      <c r="N429" s="18"/>
    </row>
    <row r="430" spans="1:14" ht="14.25" hidden="1">
      <c r="A430" s="31"/>
      <c r="B430" s="179" t="s">
        <v>475</v>
      </c>
      <c r="C430" s="32" t="s">
        <v>476</v>
      </c>
      <c r="D430" s="162">
        <v>43398</v>
      </c>
      <c r="E430" s="183" t="s">
        <v>24</v>
      </c>
      <c r="F430" s="182"/>
      <c r="G430" s="164">
        <f t="shared" si="19"/>
        <v>94</v>
      </c>
      <c r="H430" s="165"/>
      <c r="I430" s="171"/>
      <c r="J430" s="165"/>
      <c r="K430" s="166">
        <f t="shared" si="18"/>
      </c>
      <c r="L430" s="165"/>
      <c r="M430" s="165"/>
      <c r="N430" s="18"/>
    </row>
    <row r="431" spans="1:14" ht="14.25" hidden="1">
      <c r="A431" s="31"/>
      <c r="B431" s="179" t="s">
        <v>477</v>
      </c>
      <c r="C431" s="32" t="s">
        <v>478</v>
      </c>
      <c r="D431" s="162">
        <v>43398</v>
      </c>
      <c r="E431" s="183" t="s">
        <v>45</v>
      </c>
      <c r="F431" s="169">
        <v>4</v>
      </c>
      <c r="G431" s="164">
        <f t="shared" si="19"/>
        <v>94</v>
      </c>
      <c r="H431" s="165"/>
      <c r="I431" s="171"/>
      <c r="J431" s="165"/>
      <c r="K431" s="166">
        <f t="shared" si="18"/>
      </c>
      <c r="L431" s="165"/>
      <c r="M431" s="165"/>
      <c r="N431" s="18"/>
    </row>
    <row r="432" spans="1:14" ht="14.25" hidden="1">
      <c r="A432" s="31"/>
      <c r="B432" s="32" t="s">
        <v>479</v>
      </c>
      <c r="C432" s="32" t="s">
        <v>480</v>
      </c>
      <c r="D432" s="154">
        <v>43384</v>
      </c>
      <c r="E432" s="37" t="s">
        <v>18</v>
      </c>
      <c r="F432" s="189">
        <v>55</v>
      </c>
      <c r="G432" s="164">
        <f t="shared" si="19"/>
        <v>96</v>
      </c>
      <c r="H432" s="165"/>
      <c r="I432" s="165"/>
      <c r="J432" s="165"/>
      <c r="K432" s="166">
        <f t="shared" si="18"/>
      </c>
      <c r="L432" s="165"/>
      <c r="M432" s="165"/>
      <c r="N432" s="18"/>
    </row>
    <row r="433" spans="1:14" ht="14.25" hidden="1">
      <c r="A433" s="31"/>
      <c r="B433" s="32" t="s">
        <v>481</v>
      </c>
      <c r="C433" s="32" t="s">
        <v>482</v>
      </c>
      <c r="D433" s="154">
        <v>43384</v>
      </c>
      <c r="E433" s="37" t="s">
        <v>33</v>
      </c>
      <c r="F433" s="169">
        <v>1</v>
      </c>
      <c r="G433" s="164">
        <f t="shared" si="19"/>
        <v>96</v>
      </c>
      <c r="H433" s="165"/>
      <c r="I433" s="165"/>
      <c r="J433" s="165"/>
      <c r="K433" s="166">
        <f t="shared" si="18"/>
      </c>
      <c r="L433" s="165"/>
      <c r="M433" s="165"/>
      <c r="N433" s="18"/>
    </row>
    <row r="434" spans="1:14" ht="14.25" hidden="1">
      <c r="A434" s="31"/>
      <c r="B434" s="32" t="s">
        <v>483</v>
      </c>
      <c r="C434" s="32" t="s">
        <v>484</v>
      </c>
      <c r="D434" s="154">
        <v>43391</v>
      </c>
      <c r="E434" s="37" t="s">
        <v>24</v>
      </c>
      <c r="F434" s="212"/>
      <c r="G434" s="164">
        <f t="shared" si="19"/>
        <v>95</v>
      </c>
      <c r="H434" s="206"/>
      <c r="I434" s="206"/>
      <c r="J434" s="206"/>
      <c r="K434" s="166">
        <f t="shared" si="18"/>
      </c>
      <c r="L434" s="206"/>
      <c r="M434" s="171"/>
      <c r="N434" s="18"/>
    </row>
    <row r="435" spans="1:14" ht="14.25" hidden="1">
      <c r="A435" s="31"/>
      <c r="B435" s="37" t="s">
        <v>485</v>
      </c>
      <c r="C435" s="37" t="s">
        <v>486</v>
      </c>
      <c r="D435" s="154">
        <v>43370</v>
      </c>
      <c r="E435" s="37" t="s">
        <v>33</v>
      </c>
      <c r="F435" s="169">
        <v>2</v>
      </c>
      <c r="G435" s="164">
        <f t="shared" si="19"/>
        <v>98</v>
      </c>
      <c r="H435" s="165"/>
      <c r="I435" s="165"/>
      <c r="J435" s="165"/>
      <c r="K435" s="166">
        <f t="shared" si="18"/>
      </c>
      <c r="L435" s="165"/>
      <c r="M435" s="165"/>
      <c r="N435" s="18"/>
    </row>
    <row r="436" spans="1:14" ht="14.25" hidden="1">
      <c r="A436" s="31"/>
      <c r="B436" s="37" t="s">
        <v>487</v>
      </c>
      <c r="C436" s="37" t="s">
        <v>488</v>
      </c>
      <c r="D436" s="154">
        <v>43363</v>
      </c>
      <c r="E436" s="37" t="s">
        <v>21</v>
      </c>
      <c r="F436" s="189">
        <v>34</v>
      </c>
      <c r="G436" s="164">
        <f t="shared" si="19"/>
        <v>99</v>
      </c>
      <c r="H436" s="206"/>
      <c r="I436" s="206"/>
      <c r="J436" s="206"/>
      <c r="K436" s="166">
        <f t="shared" si="18"/>
      </c>
      <c r="L436" s="165"/>
      <c r="M436" s="165"/>
      <c r="N436" s="18"/>
    </row>
    <row r="437" spans="1:14" ht="14.25" hidden="1">
      <c r="A437" s="31"/>
      <c r="B437" s="37" t="s">
        <v>489</v>
      </c>
      <c r="C437" s="37" t="s">
        <v>490</v>
      </c>
      <c r="D437" s="154">
        <v>43356</v>
      </c>
      <c r="E437" s="37" t="s">
        <v>15</v>
      </c>
      <c r="F437" s="189">
        <v>48</v>
      </c>
      <c r="G437" s="164">
        <f t="shared" si="19"/>
        <v>100</v>
      </c>
      <c r="H437" s="165"/>
      <c r="I437" s="165"/>
      <c r="J437" s="165"/>
      <c r="K437" s="166">
        <f t="shared" si="18"/>
      </c>
      <c r="L437" s="165"/>
      <c r="M437" s="165"/>
      <c r="N437" s="18"/>
    </row>
    <row r="438" spans="1:14" ht="14.25" hidden="1">
      <c r="A438" s="31"/>
      <c r="B438" s="37" t="s">
        <v>491</v>
      </c>
      <c r="C438" s="37" t="s">
        <v>492</v>
      </c>
      <c r="D438" s="154">
        <v>43335</v>
      </c>
      <c r="E438" s="37" t="s">
        <v>33</v>
      </c>
      <c r="F438" s="169">
        <v>2</v>
      </c>
      <c r="G438" s="164">
        <f t="shared" si="19"/>
        <v>103</v>
      </c>
      <c r="H438" s="206"/>
      <c r="I438" s="206"/>
      <c r="J438" s="206"/>
      <c r="K438" s="166">
        <f t="shared" si="18"/>
      </c>
      <c r="L438" s="206"/>
      <c r="M438" s="206"/>
      <c r="N438" s="18"/>
    </row>
    <row r="439" spans="1:14" ht="14.25" hidden="1">
      <c r="A439" s="31"/>
      <c r="B439" s="179" t="s">
        <v>493</v>
      </c>
      <c r="C439" s="32" t="s">
        <v>494</v>
      </c>
      <c r="D439" s="162">
        <v>43307</v>
      </c>
      <c r="E439" s="183" t="s">
        <v>33</v>
      </c>
      <c r="F439" s="169">
        <v>2</v>
      </c>
      <c r="G439" s="164">
        <f t="shared" si="19"/>
        <v>107</v>
      </c>
      <c r="H439" s="206"/>
      <c r="I439" s="206"/>
      <c r="J439" s="206"/>
      <c r="K439" s="166">
        <f t="shared" si="18"/>
      </c>
      <c r="L439" s="165"/>
      <c r="M439" s="165"/>
      <c r="N439" s="18"/>
    </row>
    <row r="440" spans="1:14" ht="14.25" hidden="1">
      <c r="A440" s="31"/>
      <c r="B440" s="37" t="s">
        <v>495</v>
      </c>
      <c r="C440" s="37" t="s">
        <v>496</v>
      </c>
      <c r="D440" s="154">
        <v>43349</v>
      </c>
      <c r="E440" s="37" t="s">
        <v>21</v>
      </c>
      <c r="F440" s="189">
        <v>57</v>
      </c>
      <c r="G440" s="164">
        <f t="shared" si="19"/>
        <v>101</v>
      </c>
      <c r="H440" s="165"/>
      <c r="I440" s="165"/>
      <c r="J440" s="165"/>
      <c r="K440" s="166">
        <f t="shared" si="18"/>
      </c>
      <c r="L440" s="165"/>
      <c r="M440" s="165"/>
      <c r="N440" s="18"/>
    </row>
    <row r="441" spans="1:14" ht="14.25" hidden="1">
      <c r="A441" s="31"/>
      <c r="B441" s="37" t="s">
        <v>497</v>
      </c>
      <c r="C441" s="37" t="s">
        <v>498</v>
      </c>
      <c r="D441" s="154">
        <v>43370</v>
      </c>
      <c r="E441" s="37" t="s">
        <v>15</v>
      </c>
      <c r="F441" s="189">
        <v>40</v>
      </c>
      <c r="G441" s="164">
        <f t="shared" si="19"/>
        <v>98</v>
      </c>
      <c r="H441" s="165"/>
      <c r="I441" s="165"/>
      <c r="J441" s="165"/>
      <c r="K441" s="166">
        <f t="shared" si="18"/>
      </c>
      <c r="L441" s="206"/>
      <c r="M441" s="206"/>
      <c r="N441" s="18"/>
    </row>
    <row r="442" spans="1:14" ht="14.25" hidden="1">
      <c r="A442" s="31"/>
      <c r="B442" s="32" t="s">
        <v>499</v>
      </c>
      <c r="C442" s="32" t="s">
        <v>500</v>
      </c>
      <c r="D442" s="154">
        <v>43384</v>
      </c>
      <c r="E442" s="37" t="s">
        <v>45</v>
      </c>
      <c r="F442" s="169">
        <v>13</v>
      </c>
      <c r="G442" s="164">
        <f t="shared" si="19"/>
        <v>96</v>
      </c>
      <c r="H442" s="165"/>
      <c r="I442" s="165"/>
      <c r="J442" s="165"/>
      <c r="K442" s="166">
        <f t="shared" si="18"/>
      </c>
      <c r="L442" s="165"/>
      <c r="M442" s="165"/>
      <c r="N442" s="18"/>
    </row>
    <row r="443" spans="1:14" ht="14.25" hidden="1">
      <c r="A443" s="31"/>
      <c r="B443" s="37" t="s">
        <v>501</v>
      </c>
      <c r="C443" s="37" t="s">
        <v>502</v>
      </c>
      <c r="D443" s="154">
        <v>43363</v>
      </c>
      <c r="E443" s="37" t="s">
        <v>303</v>
      </c>
      <c r="F443" s="169">
        <v>2</v>
      </c>
      <c r="G443" s="164">
        <f t="shared" si="19"/>
        <v>99</v>
      </c>
      <c r="H443" s="206"/>
      <c r="I443" s="206"/>
      <c r="J443" s="206"/>
      <c r="K443" s="166">
        <f t="shared" si="18"/>
      </c>
      <c r="L443" s="165"/>
      <c r="M443" s="165"/>
      <c r="N443" s="18"/>
    </row>
    <row r="444" spans="1:14" ht="14.25" hidden="1">
      <c r="A444" s="31"/>
      <c r="B444" s="37" t="s">
        <v>503</v>
      </c>
      <c r="C444" s="37" t="s">
        <v>504</v>
      </c>
      <c r="D444" s="154">
        <v>43328</v>
      </c>
      <c r="E444" s="37" t="s">
        <v>15</v>
      </c>
      <c r="F444" s="189">
        <v>48</v>
      </c>
      <c r="G444" s="164">
        <f t="shared" si="19"/>
        <v>104</v>
      </c>
      <c r="H444" s="206"/>
      <c r="I444" s="206"/>
      <c r="J444" s="206"/>
      <c r="K444" s="166">
        <f t="shared" si="18"/>
      </c>
      <c r="L444" s="165"/>
      <c r="M444" s="165"/>
      <c r="N444" s="18"/>
    </row>
    <row r="445" spans="1:14" ht="14.25" hidden="1">
      <c r="A445" s="31"/>
      <c r="B445" s="37" t="s">
        <v>505</v>
      </c>
      <c r="C445" s="37" t="s">
        <v>506</v>
      </c>
      <c r="D445" s="154">
        <v>43335</v>
      </c>
      <c r="E445" s="37" t="s">
        <v>21</v>
      </c>
      <c r="F445" s="189">
        <v>56</v>
      </c>
      <c r="G445" s="164">
        <f t="shared" si="19"/>
        <v>103</v>
      </c>
      <c r="H445" s="165"/>
      <c r="I445" s="165"/>
      <c r="J445" s="165"/>
      <c r="K445" s="166">
        <f t="shared" si="18"/>
      </c>
      <c r="L445" s="165"/>
      <c r="M445" s="165"/>
      <c r="N445" s="18"/>
    </row>
    <row r="446" spans="1:14" ht="14.25" hidden="1">
      <c r="A446" s="31"/>
      <c r="B446" s="37" t="s">
        <v>507</v>
      </c>
      <c r="C446" s="37" t="s">
        <v>508</v>
      </c>
      <c r="D446" s="154">
        <v>43356</v>
      </c>
      <c r="E446" s="37" t="s">
        <v>18</v>
      </c>
      <c r="F446" s="182"/>
      <c r="G446" s="164">
        <f t="shared" si="19"/>
        <v>100</v>
      </c>
      <c r="H446" s="165"/>
      <c r="I446" s="165"/>
      <c r="J446" s="165"/>
      <c r="K446" s="166">
        <f t="shared" si="18"/>
      </c>
      <c r="L446" s="206"/>
      <c r="M446" s="206"/>
      <c r="N446" s="18"/>
    </row>
    <row r="447" spans="1:14" ht="14.25" hidden="1">
      <c r="A447" s="31"/>
      <c r="B447" s="179" t="s">
        <v>509</v>
      </c>
      <c r="C447" s="32" t="s">
        <v>510</v>
      </c>
      <c r="D447" s="162">
        <v>43300</v>
      </c>
      <c r="E447" s="183" t="s">
        <v>27</v>
      </c>
      <c r="F447" s="195">
        <v>70</v>
      </c>
      <c r="G447" s="164">
        <f t="shared" si="19"/>
        <v>108</v>
      </c>
      <c r="H447" s="206"/>
      <c r="I447" s="206"/>
      <c r="J447" s="206"/>
      <c r="K447" s="166">
        <f t="shared" si="18"/>
      </c>
      <c r="L447" s="165"/>
      <c r="M447" s="165"/>
      <c r="N447" s="18"/>
    </row>
    <row r="448" spans="1:14" ht="14.25" hidden="1">
      <c r="A448" s="31"/>
      <c r="B448" s="37" t="s">
        <v>511</v>
      </c>
      <c r="C448" s="37" t="s">
        <v>512</v>
      </c>
      <c r="D448" s="162">
        <v>43314</v>
      </c>
      <c r="E448" s="37" t="s">
        <v>27</v>
      </c>
      <c r="F448" s="189">
        <v>62</v>
      </c>
      <c r="G448" s="164">
        <f t="shared" si="19"/>
        <v>106</v>
      </c>
      <c r="H448" s="206"/>
      <c r="I448" s="206"/>
      <c r="J448" s="206"/>
      <c r="K448" s="166">
        <f t="shared" si="18"/>
      </c>
      <c r="L448" s="165"/>
      <c r="M448" s="165"/>
      <c r="N448" s="18"/>
    </row>
    <row r="449" spans="1:14" ht="14.25" hidden="1">
      <c r="A449" s="31"/>
      <c r="B449" s="37" t="s">
        <v>513</v>
      </c>
      <c r="C449" s="37" t="s">
        <v>513</v>
      </c>
      <c r="D449" s="154">
        <v>43356</v>
      </c>
      <c r="E449" s="37" t="s">
        <v>24</v>
      </c>
      <c r="F449" s="182"/>
      <c r="G449" s="164">
        <f t="shared" si="19"/>
        <v>100</v>
      </c>
      <c r="H449" s="165"/>
      <c r="I449" s="165"/>
      <c r="J449" s="165"/>
      <c r="K449" s="166">
        <f t="shared" si="18"/>
      </c>
      <c r="L449" s="165"/>
      <c r="M449" s="165"/>
      <c r="N449" s="18"/>
    </row>
    <row r="450" spans="1:14" ht="14.25" hidden="1">
      <c r="A450" s="31"/>
      <c r="B450" s="32" t="s">
        <v>514</v>
      </c>
      <c r="C450" s="32" t="s">
        <v>515</v>
      </c>
      <c r="D450" s="154">
        <v>43321</v>
      </c>
      <c r="E450" s="37" t="s">
        <v>21</v>
      </c>
      <c r="F450" s="189">
        <v>57</v>
      </c>
      <c r="G450" s="164">
        <f t="shared" si="19"/>
        <v>105</v>
      </c>
      <c r="H450" s="206"/>
      <c r="I450" s="206"/>
      <c r="J450" s="206"/>
      <c r="K450" s="166">
        <f t="shared" si="18"/>
      </c>
      <c r="L450" s="165"/>
      <c r="M450" s="165"/>
      <c r="N450" s="18"/>
    </row>
    <row r="451" spans="1:14" ht="14.25" hidden="1">
      <c r="A451" s="31"/>
      <c r="B451" s="37" t="s">
        <v>516</v>
      </c>
      <c r="C451" s="37" t="s">
        <v>517</v>
      </c>
      <c r="D451" s="154">
        <v>43328</v>
      </c>
      <c r="E451" s="37" t="s">
        <v>24</v>
      </c>
      <c r="F451" s="182"/>
      <c r="G451" s="164">
        <f t="shared" si="19"/>
        <v>104</v>
      </c>
      <c r="H451" s="165"/>
      <c r="I451" s="165"/>
      <c r="J451" s="165"/>
      <c r="K451" s="166">
        <f aca="true" t="shared" si="20" ref="K451:K514">IF(J451&lt;&gt;0,-(J451-H451)/J451,"")</f>
      </c>
      <c r="L451" s="165"/>
      <c r="M451" s="165"/>
      <c r="N451" s="18"/>
    </row>
    <row r="452" spans="1:14" ht="14.25" hidden="1">
      <c r="A452" s="31"/>
      <c r="B452" s="37" t="s">
        <v>518</v>
      </c>
      <c r="C452" s="37" t="s">
        <v>519</v>
      </c>
      <c r="D452" s="154">
        <v>43349</v>
      </c>
      <c r="E452" s="37" t="s">
        <v>24</v>
      </c>
      <c r="F452" s="182"/>
      <c r="G452" s="164">
        <f t="shared" si="19"/>
        <v>101</v>
      </c>
      <c r="H452" s="206"/>
      <c r="I452" s="206"/>
      <c r="J452" s="206"/>
      <c r="K452" s="166">
        <f t="shared" si="20"/>
      </c>
      <c r="L452" s="165"/>
      <c r="M452" s="165"/>
      <c r="N452" s="18"/>
    </row>
    <row r="453" spans="1:14" ht="14.25" hidden="1">
      <c r="A453" s="31"/>
      <c r="B453" s="37" t="s">
        <v>520</v>
      </c>
      <c r="C453" s="37" t="s">
        <v>521</v>
      </c>
      <c r="D453" s="154">
        <v>43363</v>
      </c>
      <c r="E453" s="37" t="s">
        <v>45</v>
      </c>
      <c r="F453" s="169">
        <v>6</v>
      </c>
      <c r="G453" s="164">
        <f t="shared" si="19"/>
        <v>99</v>
      </c>
      <c r="H453" s="206"/>
      <c r="I453" s="206"/>
      <c r="J453" s="206"/>
      <c r="K453" s="166">
        <f t="shared" si="20"/>
      </c>
      <c r="L453" s="165"/>
      <c r="M453" s="165"/>
      <c r="N453" s="18"/>
    </row>
    <row r="454" spans="1:14" ht="14.25" hidden="1">
      <c r="A454" s="31"/>
      <c r="B454" s="32" t="s">
        <v>373</v>
      </c>
      <c r="C454" s="32" t="s">
        <v>374</v>
      </c>
      <c r="D454" s="154">
        <v>43321</v>
      </c>
      <c r="E454" s="37" t="s">
        <v>33</v>
      </c>
      <c r="F454" s="169">
        <v>1</v>
      </c>
      <c r="G454" s="164">
        <f t="shared" si="19"/>
        <v>105</v>
      </c>
      <c r="H454" s="206"/>
      <c r="I454" s="206"/>
      <c r="J454" s="206"/>
      <c r="K454" s="166">
        <f t="shared" si="20"/>
      </c>
      <c r="L454" s="165"/>
      <c r="M454" s="165"/>
      <c r="N454" s="18"/>
    </row>
    <row r="455" spans="1:14" ht="14.25" hidden="1">
      <c r="A455" s="31"/>
      <c r="B455" s="37" t="s">
        <v>522</v>
      </c>
      <c r="C455" s="37" t="s">
        <v>523</v>
      </c>
      <c r="D455" s="154">
        <v>43328</v>
      </c>
      <c r="E455" s="37" t="s">
        <v>21</v>
      </c>
      <c r="F455" s="189">
        <v>48</v>
      </c>
      <c r="G455" s="164">
        <f t="shared" si="19"/>
        <v>104</v>
      </c>
      <c r="H455" s="206"/>
      <c r="I455" s="206"/>
      <c r="J455" s="206"/>
      <c r="K455" s="166">
        <f t="shared" si="20"/>
      </c>
      <c r="L455" s="206"/>
      <c r="M455" s="206"/>
      <c r="N455" s="18"/>
    </row>
    <row r="456" spans="1:14" ht="14.25" hidden="1">
      <c r="A456" s="31"/>
      <c r="B456" s="32" t="s">
        <v>524</v>
      </c>
      <c r="C456" s="32" t="s">
        <v>525</v>
      </c>
      <c r="D456" s="154">
        <v>43286</v>
      </c>
      <c r="E456" s="37" t="s">
        <v>18</v>
      </c>
      <c r="F456" s="182"/>
      <c r="G456" s="164">
        <f t="shared" si="19"/>
        <v>110</v>
      </c>
      <c r="H456" s="165"/>
      <c r="I456" s="165"/>
      <c r="J456" s="165"/>
      <c r="K456" s="166">
        <f t="shared" si="20"/>
      </c>
      <c r="L456" s="165"/>
      <c r="M456" s="165"/>
      <c r="N456" s="18"/>
    </row>
    <row r="457" spans="1:14" ht="14.25" hidden="1">
      <c r="A457" s="31"/>
      <c r="B457" s="37" t="s">
        <v>526</v>
      </c>
      <c r="C457" s="37" t="s">
        <v>527</v>
      </c>
      <c r="D457" s="154">
        <v>43314</v>
      </c>
      <c r="E457" s="37" t="s">
        <v>18</v>
      </c>
      <c r="F457" s="182"/>
      <c r="G457" s="164">
        <f t="shared" si="19"/>
        <v>106</v>
      </c>
      <c r="H457" s="165"/>
      <c r="I457" s="165"/>
      <c r="J457" s="165"/>
      <c r="K457" s="166">
        <f t="shared" si="20"/>
      </c>
      <c r="L457" s="165"/>
      <c r="M457" s="165"/>
      <c r="N457" s="18"/>
    </row>
    <row r="458" spans="1:14" ht="14.25" hidden="1">
      <c r="A458" s="31"/>
      <c r="B458" s="37" t="s">
        <v>528</v>
      </c>
      <c r="C458" s="37" t="s">
        <v>529</v>
      </c>
      <c r="D458" s="162">
        <v>43307</v>
      </c>
      <c r="E458" s="37" t="s">
        <v>18</v>
      </c>
      <c r="F458" s="182"/>
      <c r="G458" s="164">
        <f t="shared" si="19"/>
        <v>107</v>
      </c>
      <c r="H458" s="206"/>
      <c r="I458" s="206"/>
      <c r="J458" s="206"/>
      <c r="K458" s="166">
        <f t="shared" si="20"/>
      </c>
      <c r="L458" s="165"/>
      <c r="M458" s="165"/>
      <c r="N458" s="18"/>
    </row>
    <row r="459" spans="1:14" ht="14.25" hidden="1">
      <c r="A459" s="31"/>
      <c r="B459" s="32" t="s">
        <v>530</v>
      </c>
      <c r="C459" s="32" t="s">
        <v>531</v>
      </c>
      <c r="D459" s="154">
        <v>43377</v>
      </c>
      <c r="E459" s="183" t="s">
        <v>45</v>
      </c>
      <c r="F459" s="169">
        <v>10</v>
      </c>
      <c r="G459" s="164">
        <f t="shared" si="19"/>
        <v>97</v>
      </c>
      <c r="H459" s="165"/>
      <c r="I459" s="165"/>
      <c r="J459" s="165"/>
      <c r="K459" s="166">
        <f t="shared" si="20"/>
      </c>
      <c r="L459" s="210"/>
      <c r="M459" s="210"/>
      <c r="N459" s="18"/>
    </row>
    <row r="460" spans="1:14" ht="14.25" hidden="1">
      <c r="A460" s="31"/>
      <c r="B460" s="37" t="s">
        <v>532</v>
      </c>
      <c r="C460" s="37" t="s">
        <v>533</v>
      </c>
      <c r="D460" s="154">
        <v>43258</v>
      </c>
      <c r="E460" s="37" t="s">
        <v>123</v>
      </c>
      <c r="F460" s="189">
        <v>25</v>
      </c>
      <c r="G460" s="164">
        <f t="shared" si="19"/>
        <v>114</v>
      </c>
      <c r="H460" s="206"/>
      <c r="I460" s="206"/>
      <c r="J460" s="206"/>
      <c r="K460" s="166">
        <f t="shared" si="20"/>
      </c>
      <c r="L460" s="206"/>
      <c r="M460" s="206"/>
      <c r="N460" s="18"/>
    </row>
    <row r="461" spans="1:14" ht="14.25" hidden="1">
      <c r="A461" s="31"/>
      <c r="B461" s="37" t="s">
        <v>534</v>
      </c>
      <c r="C461" s="37" t="s">
        <v>535</v>
      </c>
      <c r="D461" s="154">
        <v>43370</v>
      </c>
      <c r="E461" s="37" t="s">
        <v>24</v>
      </c>
      <c r="F461" s="182"/>
      <c r="G461" s="164">
        <f t="shared" si="19"/>
        <v>98</v>
      </c>
      <c r="H461" s="165"/>
      <c r="I461" s="165"/>
      <c r="J461" s="165"/>
      <c r="K461" s="166">
        <f t="shared" si="20"/>
      </c>
      <c r="L461" s="165"/>
      <c r="M461" s="165"/>
      <c r="N461" s="18"/>
    </row>
    <row r="462" spans="1:14" ht="14.25" hidden="1">
      <c r="A462" s="31"/>
      <c r="B462" s="37" t="s">
        <v>536</v>
      </c>
      <c r="C462" s="37" t="s">
        <v>536</v>
      </c>
      <c r="D462" s="154">
        <v>43370</v>
      </c>
      <c r="E462" s="37" t="s">
        <v>24</v>
      </c>
      <c r="F462" s="182"/>
      <c r="G462" s="164">
        <f t="shared" si="19"/>
        <v>98</v>
      </c>
      <c r="H462" s="165"/>
      <c r="I462" s="165"/>
      <c r="J462" s="165"/>
      <c r="K462" s="166">
        <f t="shared" si="20"/>
      </c>
      <c r="L462" s="165"/>
      <c r="M462" s="165"/>
      <c r="N462" s="18"/>
    </row>
    <row r="463" spans="1:14" ht="14.25" hidden="1">
      <c r="A463" s="31"/>
      <c r="B463" s="37" t="s">
        <v>537</v>
      </c>
      <c r="C463" s="37" t="s">
        <v>538</v>
      </c>
      <c r="D463" s="154">
        <v>43335</v>
      </c>
      <c r="E463" s="37" t="s">
        <v>21</v>
      </c>
      <c r="F463" s="189">
        <v>42</v>
      </c>
      <c r="G463" s="164">
        <f t="shared" si="19"/>
        <v>103</v>
      </c>
      <c r="H463" s="165"/>
      <c r="I463" s="165"/>
      <c r="J463" s="165"/>
      <c r="K463" s="166">
        <f t="shared" si="20"/>
      </c>
      <c r="L463" s="165"/>
      <c r="M463" s="165"/>
      <c r="N463" s="18"/>
    </row>
    <row r="464" spans="1:14" ht="14.25" hidden="1">
      <c r="A464" s="31"/>
      <c r="B464" s="37" t="s">
        <v>539</v>
      </c>
      <c r="C464" s="37" t="s">
        <v>539</v>
      </c>
      <c r="D464" s="154">
        <v>43356</v>
      </c>
      <c r="E464" s="37" t="s">
        <v>112</v>
      </c>
      <c r="F464" s="182"/>
      <c r="G464" s="164">
        <f aca="true" t="shared" si="21" ref="G464:G527">ROUNDUP(DATEDIF(D464,$B$791,"d")/7,0)</f>
        <v>100</v>
      </c>
      <c r="H464" s="165"/>
      <c r="I464" s="165"/>
      <c r="J464" s="165"/>
      <c r="K464" s="166">
        <f t="shared" si="20"/>
      </c>
      <c r="L464" s="165"/>
      <c r="M464" s="165"/>
      <c r="N464" s="18"/>
    </row>
    <row r="465" spans="1:14" ht="14.25" hidden="1">
      <c r="A465" s="31"/>
      <c r="B465" s="179" t="s">
        <v>540</v>
      </c>
      <c r="C465" s="32" t="s">
        <v>541</v>
      </c>
      <c r="D465" s="162">
        <v>43293</v>
      </c>
      <c r="E465" s="183" t="s">
        <v>27</v>
      </c>
      <c r="F465" s="193">
        <v>57</v>
      </c>
      <c r="G465" s="164">
        <f t="shared" si="21"/>
        <v>109</v>
      </c>
      <c r="H465" s="206"/>
      <c r="I465" s="206"/>
      <c r="J465" s="206"/>
      <c r="K465" s="166">
        <f t="shared" si="20"/>
      </c>
      <c r="L465" s="206"/>
      <c r="M465" s="206"/>
      <c r="N465" s="18"/>
    </row>
    <row r="466" spans="1:14" ht="14.25" hidden="1">
      <c r="A466" s="31"/>
      <c r="B466" s="37" t="s">
        <v>542</v>
      </c>
      <c r="C466" s="37" t="s">
        <v>543</v>
      </c>
      <c r="D466" s="154">
        <v>43251</v>
      </c>
      <c r="E466" s="37" t="s">
        <v>15</v>
      </c>
      <c r="F466" s="193">
        <v>48</v>
      </c>
      <c r="G466" s="164">
        <f t="shared" si="21"/>
        <v>115</v>
      </c>
      <c r="H466" s="165"/>
      <c r="I466" s="165"/>
      <c r="J466" s="165"/>
      <c r="K466" s="166">
        <f t="shared" si="20"/>
      </c>
      <c r="L466" s="165"/>
      <c r="M466" s="165"/>
      <c r="N466" s="18"/>
    </row>
    <row r="467" spans="1:14" ht="14.25" hidden="1">
      <c r="A467" s="31"/>
      <c r="B467" s="32" t="s">
        <v>544</v>
      </c>
      <c r="C467" s="32" t="s">
        <v>545</v>
      </c>
      <c r="D467" s="154">
        <v>43265</v>
      </c>
      <c r="E467" s="183" t="s">
        <v>33</v>
      </c>
      <c r="F467" s="193">
        <v>1</v>
      </c>
      <c r="G467" s="164">
        <f t="shared" si="21"/>
        <v>113</v>
      </c>
      <c r="H467" s="206"/>
      <c r="I467" s="206"/>
      <c r="J467" s="206"/>
      <c r="K467" s="166">
        <f t="shared" si="20"/>
      </c>
      <c r="L467" s="206"/>
      <c r="M467" s="206"/>
      <c r="N467" s="18"/>
    </row>
    <row r="468" spans="1:14" ht="14.25" hidden="1">
      <c r="A468" s="31"/>
      <c r="B468" s="37" t="s">
        <v>546</v>
      </c>
      <c r="C468" s="37" t="s">
        <v>547</v>
      </c>
      <c r="D468" s="154">
        <v>43349</v>
      </c>
      <c r="E468" s="37" t="s">
        <v>24</v>
      </c>
      <c r="F468" s="193"/>
      <c r="G468" s="164">
        <f t="shared" si="21"/>
        <v>101</v>
      </c>
      <c r="H468" s="165"/>
      <c r="I468" s="165"/>
      <c r="J468" s="165"/>
      <c r="K468" s="166">
        <f t="shared" si="20"/>
      </c>
      <c r="L468" s="165"/>
      <c r="M468" s="165"/>
      <c r="N468" s="18"/>
    </row>
    <row r="469" spans="1:14" ht="14.25" hidden="1">
      <c r="A469" s="31"/>
      <c r="B469" s="37" t="s">
        <v>548</v>
      </c>
      <c r="C469" s="37" t="s">
        <v>549</v>
      </c>
      <c r="D469" s="154">
        <v>43342</v>
      </c>
      <c r="E469" s="37" t="s">
        <v>24</v>
      </c>
      <c r="F469" s="193"/>
      <c r="G469" s="164">
        <f t="shared" si="21"/>
        <v>102</v>
      </c>
      <c r="H469" s="165"/>
      <c r="I469" s="165"/>
      <c r="J469" s="165"/>
      <c r="K469" s="166">
        <f t="shared" si="20"/>
      </c>
      <c r="L469" s="165"/>
      <c r="M469" s="165"/>
      <c r="N469" s="18"/>
    </row>
    <row r="470" spans="1:14" ht="14.25" hidden="1">
      <c r="A470" s="31"/>
      <c r="B470" s="32" t="s">
        <v>550</v>
      </c>
      <c r="C470" s="32" t="s">
        <v>551</v>
      </c>
      <c r="D470" s="154">
        <v>43321</v>
      </c>
      <c r="E470" s="37" t="s">
        <v>18</v>
      </c>
      <c r="F470" s="193"/>
      <c r="G470" s="164">
        <f t="shared" si="21"/>
        <v>105</v>
      </c>
      <c r="H470" s="206"/>
      <c r="I470" s="206"/>
      <c r="J470" s="206"/>
      <c r="K470" s="166">
        <f t="shared" si="20"/>
      </c>
      <c r="L470" s="165"/>
      <c r="M470" s="165"/>
      <c r="N470" s="18"/>
    </row>
    <row r="471" spans="1:14" ht="14.25" hidden="1">
      <c r="A471" s="31"/>
      <c r="B471" s="37" t="s">
        <v>552</v>
      </c>
      <c r="C471" s="37" t="s">
        <v>553</v>
      </c>
      <c r="D471" s="154">
        <v>43286</v>
      </c>
      <c r="E471" s="37" t="s">
        <v>21</v>
      </c>
      <c r="F471" s="193"/>
      <c r="G471" s="164">
        <f t="shared" si="21"/>
        <v>110</v>
      </c>
      <c r="H471" s="165"/>
      <c r="I471" s="165"/>
      <c r="J471" s="165"/>
      <c r="K471" s="166">
        <f t="shared" si="20"/>
      </c>
      <c r="L471" s="165"/>
      <c r="M471" s="165"/>
      <c r="N471" s="18"/>
    </row>
    <row r="472" spans="1:14" ht="14.25" hidden="1">
      <c r="A472" s="31"/>
      <c r="B472" s="32" t="s">
        <v>554</v>
      </c>
      <c r="C472" s="32" t="s">
        <v>555</v>
      </c>
      <c r="D472" s="154">
        <v>43272</v>
      </c>
      <c r="E472" s="37" t="s">
        <v>21</v>
      </c>
      <c r="F472" s="193"/>
      <c r="G472" s="164">
        <f t="shared" si="21"/>
        <v>112</v>
      </c>
      <c r="H472" s="165"/>
      <c r="I472" s="165"/>
      <c r="J472" s="165"/>
      <c r="K472" s="166">
        <f t="shared" si="20"/>
      </c>
      <c r="L472" s="165"/>
      <c r="M472" s="165"/>
      <c r="N472" s="18"/>
    </row>
    <row r="473" spans="1:14" ht="14.25" hidden="1">
      <c r="A473" s="31"/>
      <c r="B473" s="37" t="s">
        <v>556</v>
      </c>
      <c r="C473" s="37" t="s">
        <v>557</v>
      </c>
      <c r="D473" s="154">
        <v>43342</v>
      </c>
      <c r="E473" s="37" t="s">
        <v>24</v>
      </c>
      <c r="F473" s="193"/>
      <c r="G473" s="164">
        <f t="shared" si="21"/>
        <v>102</v>
      </c>
      <c r="H473" s="165"/>
      <c r="I473" s="165"/>
      <c r="J473" s="165"/>
      <c r="K473" s="166">
        <f t="shared" si="20"/>
      </c>
      <c r="L473" s="165"/>
      <c r="M473" s="165"/>
      <c r="N473" s="18"/>
    </row>
    <row r="474" spans="1:14" ht="14.25" hidden="1">
      <c r="A474" s="31"/>
      <c r="B474" s="37" t="s">
        <v>558</v>
      </c>
      <c r="C474" s="37" t="s">
        <v>559</v>
      </c>
      <c r="D474" s="154">
        <v>43342</v>
      </c>
      <c r="E474" s="37" t="s">
        <v>134</v>
      </c>
      <c r="F474" s="193"/>
      <c r="G474" s="164">
        <f t="shared" si="21"/>
        <v>102</v>
      </c>
      <c r="H474" s="165"/>
      <c r="I474" s="165"/>
      <c r="J474" s="165"/>
      <c r="K474" s="166">
        <f t="shared" si="20"/>
      </c>
      <c r="L474" s="165"/>
      <c r="M474" s="165"/>
      <c r="N474" s="18"/>
    </row>
    <row r="475" spans="1:14" ht="14.25" hidden="1">
      <c r="A475" s="31"/>
      <c r="B475" s="37" t="s">
        <v>560</v>
      </c>
      <c r="C475" s="37" t="s">
        <v>560</v>
      </c>
      <c r="D475" s="154">
        <v>43342</v>
      </c>
      <c r="E475" s="37" t="s">
        <v>221</v>
      </c>
      <c r="F475" s="193"/>
      <c r="G475" s="164">
        <f t="shared" si="21"/>
        <v>102</v>
      </c>
      <c r="H475" s="165"/>
      <c r="I475" s="165"/>
      <c r="J475" s="165"/>
      <c r="K475" s="166">
        <f t="shared" si="20"/>
      </c>
      <c r="L475" s="165"/>
      <c r="M475" s="165"/>
      <c r="N475" s="18"/>
    </row>
    <row r="476" spans="1:14" ht="14.25" hidden="1">
      <c r="A476" s="31"/>
      <c r="B476" s="37" t="s">
        <v>561</v>
      </c>
      <c r="C476" s="37" t="s">
        <v>562</v>
      </c>
      <c r="D476" s="154">
        <v>43335</v>
      </c>
      <c r="E476" s="37" t="s">
        <v>179</v>
      </c>
      <c r="F476" s="193">
        <v>13</v>
      </c>
      <c r="G476" s="164">
        <f t="shared" si="21"/>
        <v>103</v>
      </c>
      <c r="H476" s="165"/>
      <c r="I476" s="165"/>
      <c r="J476" s="165"/>
      <c r="K476" s="166">
        <f t="shared" si="20"/>
      </c>
      <c r="L476" s="165"/>
      <c r="M476" s="165"/>
      <c r="N476" s="18"/>
    </row>
    <row r="477" spans="1:14" ht="14.25" hidden="1">
      <c r="A477" s="31"/>
      <c r="B477" s="37" t="s">
        <v>563</v>
      </c>
      <c r="C477" s="37" t="s">
        <v>564</v>
      </c>
      <c r="D477" s="154">
        <v>43328</v>
      </c>
      <c r="E477" s="37" t="s">
        <v>45</v>
      </c>
      <c r="F477" s="193">
        <v>6</v>
      </c>
      <c r="G477" s="164">
        <f t="shared" si="21"/>
        <v>104</v>
      </c>
      <c r="H477" s="206"/>
      <c r="I477" s="206"/>
      <c r="J477" s="206"/>
      <c r="K477" s="166">
        <f t="shared" si="20"/>
      </c>
      <c r="L477" s="206"/>
      <c r="M477" s="206"/>
      <c r="N477" s="18"/>
    </row>
    <row r="478" spans="1:14" ht="14.25" hidden="1">
      <c r="A478" s="31"/>
      <c r="B478" s="37" t="s">
        <v>390</v>
      </c>
      <c r="C478" s="37" t="s">
        <v>391</v>
      </c>
      <c r="D478" s="154">
        <v>43328</v>
      </c>
      <c r="E478" s="37" t="s">
        <v>68</v>
      </c>
      <c r="F478" s="193"/>
      <c r="G478" s="164">
        <f t="shared" si="21"/>
        <v>104</v>
      </c>
      <c r="H478" s="206"/>
      <c r="I478" s="206"/>
      <c r="J478" s="206"/>
      <c r="K478" s="166">
        <f t="shared" si="20"/>
      </c>
      <c r="L478" s="165"/>
      <c r="M478" s="165"/>
      <c r="N478" s="18"/>
    </row>
    <row r="479" spans="1:14" ht="14.25" hidden="1">
      <c r="A479" s="31"/>
      <c r="B479" s="37" t="s">
        <v>565</v>
      </c>
      <c r="C479" s="37" t="s">
        <v>565</v>
      </c>
      <c r="D479" s="154">
        <v>43328</v>
      </c>
      <c r="E479" s="37" t="s">
        <v>68</v>
      </c>
      <c r="F479" s="193"/>
      <c r="G479" s="164">
        <f t="shared" si="21"/>
        <v>104</v>
      </c>
      <c r="H479" s="206"/>
      <c r="I479" s="206"/>
      <c r="J479" s="206"/>
      <c r="K479" s="166">
        <f t="shared" si="20"/>
      </c>
      <c r="L479" s="206"/>
      <c r="M479" s="206"/>
      <c r="N479" s="18"/>
    </row>
    <row r="480" spans="1:14" ht="14.25" hidden="1">
      <c r="A480" s="31"/>
      <c r="B480" s="32" t="s">
        <v>566</v>
      </c>
      <c r="C480" s="32" t="s">
        <v>567</v>
      </c>
      <c r="D480" s="154">
        <v>43321</v>
      </c>
      <c r="E480" s="37" t="s">
        <v>24</v>
      </c>
      <c r="F480" s="193"/>
      <c r="G480" s="164">
        <f t="shared" si="21"/>
        <v>105</v>
      </c>
      <c r="H480" s="206"/>
      <c r="I480" s="206"/>
      <c r="J480" s="206"/>
      <c r="K480" s="166">
        <f t="shared" si="20"/>
      </c>
      <c r="L480" s="206"/>
      <c r="M480" s="206"/>
      <c r="N480" s="18"/>
    </row>
    <row r="481" spans="1:14" ht="14.25" hidden="1">
      <c r="A481" s="31"/>
      <c r="B481" s="37" t="s">
        <v>568</v>
      </c>
      <c r="C481" s="84" t="s">
        <v>569</v>
      </c>
      <c r="D481" s="154">
        <v>43314</v>
      </c>
      <c r="E481" s="37" t="s">
        <v>45</v>
      </c>
      <c r="F481" s="193">
        <v>2</v>
      </c>
      <c r="G481" s="164">
        <f t="shared" si="21"/>
        <v>106</v>
      </c>
      <c r="H481" s="165"/>
      <c r="I481" s="165"/>
      <c r="J481" s="165"/>
      <c r="K481" s="166">
        <f t="shared" si="20"/>
      </c>
      <c r="L481" s="165"/>
      <c r="M481" s="165"/>
      <c r="N481" s="18"/>
    </row>
    <row r="482" spans="1:14" ht="14.25" hidden="1">
      <c r="A482" s="31"/>
      <c r="B482" s="37" t="s">
        <v>570</v>
      </c>
      <c r="C482" s="37" t="s">
        <v>571</v>
      </c>
      <c r="D482" s="154">
        <v>43286</v>
      </c>
      <c r="E482" s="37" t="s">
        <v>68</v>
      </c>
      <c r="F482" s="193"/>
      <c r="G482" s="164">
        <f t="shared" si="21"/>
        <v>110</v>
      </c>
      <c r="H482" s="165"/>
      <c r="I482" s="165"/>
      <c r="J482" s="165"/>
      <c r="K482" s="166">
        <f t="shared" si="20"/>
      </c>
      <c r="L482" s="165"/>
      <c r="M482" s="165"/>
      <c r="N482" s="18"/>
    </row>
    <row r="483" spans="1:14" ht="14.25" hidden="1">
      <c r="A483" s="31"/>
      <c r="B483" s="32" t="s">
        <v>572</v>
      </c>
      <c r="C483" s="32" t="s">
        <v>573</v>
      </c>
      <c r="D483" s="154">
        <v>43280</v>
      </c>
      <c r="E483" s="37" t="s">
        <v>33</v>
      </c>
      <c r="F483" s="193">
        <v>1</v>
      </c>
      <c r="G483" s="164">
        <f t="shared" si="21"/>
        <v>111</v>
      </c>
      <c r="H483" s="165"/>
      <c r="I483" s="165"/>
      <c r="J483" s="165"/>
      <c r="K483" s="166">
        <f t="shared" si="20"/>
      </c>
      <c r="L483" s="165"/>
      <c r="M483" s="165"/>
      <c r="N483" s="18"/>
    </row>
    <row r="484" spans="1:14" ht="14.25" hidden="1">
      <c r="A484" s="31"/>
      <c r="B484" s="32" t="s">
        <v>574</v>
      </c>
      <c r="C484" s="32" t="s">
        <v>575</v>
      </c>
      <c r="D484" s="154">
        <v>43272</v>
      </c>
      <c r="E484" s="37" t="s">
        <v>27</v>
      </c>
      <c r="F484" s="193">
        <v>36</v>
      </c>
      <c r="G484" s="164">
        <f t="shared" si="21"/>
        <v>112</v>
      </c>
      <c r="H484" s="165"/>
      <c r="I484" s="165"/>
      <c r="J484" s="165"/>
      <c r="K484" s="166">
        <f t="shared" si="20"/>
      </c>
      <c r="L484" s="165"/>
      <c r="M484" s="165"/>
      <c r="N484" s="18"/>
    </row>
    <row r="485" spans="1:14" ht="14.25" hidden="1">
      <c r="A485" s="31"/>
      <c r="B485" s="37" t="s">
        <v>576</v>
      </c>
      <c r="C485" s="37" t="s">
        <v>577</v>
      </c>
      <c r="D485" s="154">
        <v>43258</v>
      </c>
      <c r="E485" s="37" t="s">
        <v>27</v>
      </c>
      <c r="F485" s="193">
        <v>66</v>
      </c>
      <c r="G485" s="164">
        <f t="shared" si="21"/>
        <v>114</v>
      </c>
      <c r="H485" s="206"/>
      <c r="I485" s="206"/>
      <c r="J485" s="206"/>
      <c r="K485" s="166">
        <f t="shared" si="20"/>
      </c>
      <c r="L485" s="206"/>
      <c r="M485" s="206"/>
      <c r="N485" s="18"/>
    </row>
    <row r="486" spans="1:14" ht="14.25" hidden="1">
      <c r="A486" s="31"/>
      <c r="B486" s="37" t="s">
        <v>578</v>
      </c>
      <c r="C486" s="37" t="s">
        <v>579</v>
      </c>
      <c r="D486" s="162">
        <v>43307</v>
      </c>
      <c r="E486" s="37" t="s">
        <v>68</v>
      </c>
      <c r="F486" s="193"/>
      <c r="G486" s="164">
        <f t="shared" si="21"/>
        <v>107</v>
      </c>
      <c r="H486" s="206"/>
      <c r="I486" s="206"/>
      <c r="J486" s="206"/>
      <c r="K486" s="166">
        <f t="shared" si="20"/>
      </c>
      <c r="L486" s="165"/>
      <c r="M486" s="165"/>
      <c r="N486" s="18"/>
    </row>
    <row r="487" spans="1:14" ht="14.25" hidden="1">
      <c r="A487" s="31"/>
      <c r="B487" s="37" t="s">
        <v>580</v>
      </c>
      <c r="C487" s="37" t="s">
        <v>581</v>
      </c>
      <c r="D487" s="154">
        <v>43328</v>
      </c>
      <c r="E487" s="37" t="s">
        <v>228</v>
      </c>
      <c r="F487" s="193"/>
      <c r="G487" s="164">
        <f t="shared" si="21"/>
        <v>104</v>
      </c>
      <c r="H487" s="165"/>
      <c r="I487" s="165"/>
      <c r="J487" s="165"/>
      <c r="K487" s="166">
        <f t="shared" si="20"/>
      </c>
      <c r="L487" s="165"/>
      <c r="M487" s="165"/>
      <c r="N487" s="18"/>
    </row>
    <row r="488" spans="1:14" ht="14.25" hidden="1">
      <c r="A488" s="31"/>
      <c r="B488" s="32" t="s">
        <v>582</v>
      </c>
      <c r="C488" s="32" t="s">
        <v>583</v>
      </c>
      <c r="D488" s="154">
        <v>43321</v>
      </c>
      <c r="E488" s="37" t="s">
        <v>134</v>
      </c>
      <c r="F488" s="193"/>
      <c r="G488" s="164">
        <f t="shared" si="21"/>
        <v>105</v>
      </c>
      <c r="H488" s="206"/>
      <c r="I488" s="206"/>
      <c r="J488" s="206"/>
      <c r="K488" s="166">
        <f t="shared" si="20"/>
      </c>
      <c r="L488" s="165"/>
      <c r="M488" s="165"/>
      <c r="N488" s="18"/>
    </row>
    <row r="489" spans="1:14" ht="14.25" hidden="1">
      <c r="A489" s="31"/>
      <c r="B489" s="37" t="s">
        <v>584</v>
      </c>
      <c r="C489" s="37" t="s">
        <v>585</v>
      </c>
      <c r="D489" s="154">
        <v>43286</v>
      </c>
      <c r="E489" s="37" t="s">
        <v>15</v>
      </c>
      <c r="F489" s="193"/>
      <c r="G489" s="164">
        <f t="shared" si="21"/>
        <v>110</v>
      </c>
      <c r="H489" s="165"/>
      <c r="I489" s="165"/>
      <c r="J489" s="165"/>
      <c r="K489" s="166">
        <f t="shared" si="20"/>
      </c>
      <c r="L489" s="165"/>
      <c r="M489" s="165"/>
      <c r="N489" s="18"/>
    </row>
    <row r="490" spans="1:14" ht="14.25" hidden="1">
      <c r="A490" s="31"/>
      <c r="B490" s="37" t="s">
        <v>586</v>
      </c>
      <c r="C490" s="37" t="s">
        <v>587</v>
      </c>
      <c r="D490" s="154">
        <v>43286</v>
      </c>
      <c r="E490" s="37" t="s">
        <v>45</v>
      </c>
      <c r="F490" s="193">
        <v>8</v>
      </c>
      <c r="G490" s="164">
        <f t="shared" si="21"/>
        <v>110</v>
      </c>
      <c r="H490" s="165"/>
      <c r="I490" s="165"/>
      <c r="J490" s="165"/>
      <c r="K490" s="166">
        <f t="shared" si="20"/>
      </c>
      <c r="L490" s="165"/>
      <c r="M490" s="165"/>
      <c r="N490" s="18"/>
    </row>
    <row r="491" spans="1:14" ht="14.25" hidden="1">
      <c r="A491" s="31"/>
      <c r="B491" s="37" t="s">
        <v>588</v>
      </c>
      <c r="C491" s="37" t="s">
        <v>589</v>
      </c>
      <c r="D491" s="154">
        <v>43286</v>
      </c>
      <c r="E491" s="37" t="s">
        <v>134</v>
      </c>
      <c r="F491" s="193"/>
      <c r="G491" s="164">
        <f t="shared" si="21"/>
        <v>110</v>
      </c>
      <c r="H491" s="165"/>
      <c r="I491" s="165"/>
      <c r="J491" s="165"/>
      <c r="K491" s="166">
        <f t="shared" si="20"/>
      </c>
      <c r="L491" s="165"/>
      <c r="M491" s="165"/>
      <c r="N491" s="18"/>
    </row>
    <row r="492" spans="1:14" ht="14.25" hidden="1">
      <c r="A492" s="31"/>
      <c r="B492" s="32" t="s">
        <v>590</v>
      </c>
      <c r="C492" s="32" t="s">
        <v>591</v>
      </c>
      <c r="D492" s="154">
        <v>43279</v>
      </c>
      <c r="E492" s="37" t="s">
        <v>15</v>
      </c>
      <c r="F492" s="193"/>
      <c r="G492" s="164">
        <f t="shared" si="21"/>
        <v>111</v>
      </c>
      <c r="H492" s="165"/>
      <c r="I492" s="165"/>
      <c r="J492" s="165"/>
      <c r="K492" s="166">
        <f t="shared" si="20"/>
      </c>
      <c r="L492" s="165"/>
      <c r="M492" s="165"/>
      <c r="N492" s="18"/>
    </row>
    <row r="493" spans="1:14" ht="14.25" hidden="1">
      <c r="A493" s="31"/>
      <c r="B493" s="181" t="s">
        <v>592</v>
      </c>
      <c r="C493" s="181" t="s">
        <v>593</v>
      </c>
      <c r="D493" s="154">
        <v>43244</v>
      </c>
      <c r="E493" s="183" t="s">
        <v>18</v>
      </c>
      <c r="F493" s="193"/>
      <c r="G493" s="164">
        <f t="shared" si="21"/>
        <v>116</v>
      </c>
      <c r="H493" s="206"/>
      <c r="I493" s="206"/>
      <c r="J493" s="206"/>
      <c r="K493" s="166">
        <f t="shared" si="20"/>
      </c>
      <c r="L493" s="165"/>
      <c r="M493" s="165"/>
      <c r="N493" s="18"/>
    </row>
    <row r="494" spans="1:14" ht="14.25" hidden="1">
      <c r="A494" s="31"/>
      <c r="B494" s="37" t="s">
        <v>594</v>
      </c>
      <c r="C494" s="37" t="s">
        <v>594</v>
      </c>
      <c r="D494" s="154">
        <v>43237</v>
      </c>
      <c r="E494" s="37" t="s">
        <v>18</v>
      </c>
      <c r="F494" s="193"/>
      <c r="G494" s="164">
        <f t="shared" si="21"/>
        <v>117</v>
      </c>
      <c r="H494" s="165"/>
      <c r="I494" s="165"/>
      <c r="J494" s="165"/>
      <c r="K494" s="166">
        <f t="shared" si="20"/>
      </c>
      <c r="L494" s="165"/>
      <c r="M494" s="165"/>
      <c r="N494" s="18"/>
    </row>
    <row r="495" spans="1:14" ht="14.25" hidden="1">
      <c r="A495" s="31"/>
      <c r="B495" s="32" t="s">
        <v>595</v>
      </c>
      <c r="C495" s="32" t="s">
        <v>596</v>
      </c>
      <c r="D495" s="154">
        <v>43230</v>
      </c>
      <c r="E495" s="37" t="s">
        <v>21</v>
      </c>
      <c r="F495" s="193">
        <v>46</v>
      </c>
      <c r="G495" s="164">
        <f t="shared" si="21"/>
        <v>118</v>
      </c>
      <c r="H495" s="165"/>
      <c r="I495" s="165"/>
      <c r="J495" s="165"/>
      <c r="K495" s="166">
        <f t="shared" si="20"/>
      </c>
      <c r="L495" s="210"/>
      <c r="M495" s="210"/>
      <c r="N495" s="18"/>
    </row>
    <row r="496" spans="1:14" ht="14.25" hidden="1">
      <c r="A496" s="31"/>
      <c r="B496" s="37" t="s">
        <v>597</v>
      </c>
      <c r="C496" s="37" t="s">
        <v>598</v>
      </c>
      <c r="D496" s="154">
        <v>43223</v>
      </c>
      <c r="E496" s="37" t="s">
        <v>18</v>
      </c>
      <c r="F496" s="193"/>
      <c r="G496" s="164">
        <f t="shared" si="21"/>
        <v>119</v>
      </c>
      <c r="H496" s="165"/>
      <c r="I496" s="165"/>
      <c r="J496" s="165"/>
      <c r="K496" s="166">
        <f t="shared" si="20"/>
      </c>
      <c r="L496" s="165"/>
      <c r="M496" s="165"/>
      <c r="N496" s="18"/>
    </row>
    <row r="497" spans="1:14" ht="14.25" hidden="1">
      <c r="A497" s="31"/>
      <c r="B497" s="32" t="s">
        <v>599</v>
      </c>
      <c r="C497" s="32" t="s">
        <v>600</v>
      </c>
      <c r="D497" s="154">
        <v>43216</v>
      </c>
      <c r="E497" s="183" t="s">
        <v>18</v>
      </c>
      <c r="F497" s="193"/>
      <c r="G497" s="164">
        <f t="shared" si="21"/>
        <v>120</v>
      </c>
      <c r="H497" s="206"/>
      <c r="I497" s="206"/>
      <c r="J497" s="206"/>
      <c r="K497" s="166">
        <f t="shared" si="20"/>
      </c>
      <c r="L497" s="165"/>
      <c r="M497" s="165"/>
      <c r="N497" s="18"/>
    </row>
    <row r="498" spans="1:14" ht="14.25" hidden="1">
      <c r="A498" s="31"/>
      <c r="B498" s="37" t="s">
        <v>376</v>
      </c>
      <c r="C498" s="37" t="s">
        <v>377</v>
      </c>
      <c r="D498" s="154">
        <v>43209</v>
      </c>
      <c r="E498" s="37" t="s">
        <v>33</v>
      </c>
      <c r="F498" s="193">
        <v>1</v>
      </c>
      <c r="G498" s="164">
        <f t="shared" si="21"/>
        <v>121</v>
      </c>
      <c r="H498" s="165"/>
      <c r="I498" s="165"/>
      <c r="J498" s="165"/>
      <c r="K498" s="166">
        <f t="shared" si="20"/>
      </c>
      <c r="L498" s="165"/>
      <c r="M498" s="165"/>
      <c r="N498" s="18"/>
    </row>
    <row r="499" spans="1:14" ht="14.25" hidden="1">
      <c r="A499" s="31"/>
      <c r="B499" s="37" t="s">
        <v>601</v>
      </c>
      <c r="C499" s="37" t="s">
        <v>602</v>
      </c>
      <c r="D499" s="154">
        <v>43174</v>
      </c>
      <c r="E499" s="37" t="s">
        <v>21</v>
      </c>
      <c r="F499" s="193">
        <v>65</v>
      </c>
      <c r="G499" s="164">
        <f t="shared" si="21"/>
        <v>126</v>
      </c>
      <c r="H499" s="206"/>
      <c r="I499" s="206"/>
      <c r="J499" s="206"/>
      <c r="K499" s="166">
        <f t="shared" si="20"/>
      </c>
      <c r="L499" s="165"/>
      <c r="M499" s="165"/>
      <c r="N499" s="18"/>
    </row>
    <row r="500" spans="1:14" ht="14.25" hidden="1">
      <c r="A500" s="31"/>
      <c r="B500" s="32" t="s">
        <v>603</v>
      </c>
      <c r="C500" s="32" t="s">
        <v>604</v>
      </c>
      <c r="D500" s="154">
        <v>43279</v>
      </c>
      <c r="E500" s="37" t="s">
        <v>112</v>
      </c>
      <c r="F500" s="193"/>
      <c r="G500" s="164">
        <f t="shared" si="21"/>
        <v>111</v>
      </c>
      <c r="H500" s="165"/>
      <c r="I500" s="165"/>
      <c r="J500" s="165"/>
      <c r="K500" s="166">
        <f t="shared" si="20"/>
      </c>
      <c r="L500" s="165"/>
      <c r="M500" s="165"/>
      <c r="N500" s="18"/>
    </row>
    <row r="501" spans="1:14" ht="14.25" hidden="1">
      <c r="A501" s="31"/>
      <c r="B501" s="32" t="s">
        <v>605</v>
      </c>
      <c r="C501" s="32" t="s">
        <v>606</v>
      </c>
      <c r="D501" s="154">
        <v>43272</v>
      </c>
      <c r="E501" s="37" t="s">
        <v>18</v>
      </c>
      <c r="F501" s="193"/>
      <c r="G501" s="164">
        <f t="shared" si="21"/>
        <v>112</v>
      </c>
      <c r="H501" s="165"/>
      <c r="I501" s="165"/>
      <c r="J501" s="165"/>
      <c r="K501" s="166">
        <f t="shared" si="20"/>
      </c>
      <c r="L501" s="165"/>
      <c r="M501" s="165"/>
      <c r="N501" s="18"/>
    </row>
    <row r="502" spans="1:14" ht="14.25" hidden="1">
      <c r="A502" s="31"/>
      <c r="B502" s="32" t="s">
        <v>607</v>
      </c>
      <c r="C502" s="84" t="s">
        <v>608</v>
      </c>
      <c r="D502" s="154">
        <v>43272</v>
      </c>
      <c r="E502" s="37" t="s">
        <v>24</v>
      </c>
      <c r="F502" s="193"/>
      <c r="G502" s="164">
        <f t="shared" si="21"/>
        <v>112</v>
      </c>
      <c r="H502" s="165"/>
      <c r="I502" s="165"/>
      <c r="J502" s="165"/>
      <c r="K502" s="166">
        <f t="shared" si="20"/>
      </c>
      <c r="L502" s="165"/>
      <c r="M502" s="165"/>
      <c r="N502" s="18"/>
    </row>
    <row r="503" spans="1:14" ht="14.25" hidden="1">
      <c r="A503" s="31"/>
      <c r="B503" s="32" t="s">
        <v>609</v>
      </c>
      <c r="C503" s="32" t="s">
        <v>610</v>
      </c>
      <c r="D503" s="154">
        <v>43272</v>
      </c>
      <c r="E503" s="37" t="s">
        <v>45</v>
      </c>
      <c r="F503" s="193">
        <v>16</v>
      </c>
      <c r="G503" s="164">
        <f t="shared" si="21"/>
        <v>112</v>
      </c>
      <c r="H503" s="165"/>
      <c r="I503" s="165"/>
      <c r="J503" s="165"/>
      <c r="K503" s="166">
        <f t="shared" si="20"/>
      </c>
      <c r="L503" s="165"/>
      <c r="M503" s="165"/>
      <c r="N503" s="18"/>
    </row>
    <row r="504" spans="1:14" ht="14.25" hidden="1">
      <c r="A504" s="31"/>
      <c r="B504" s="84" t="s">
        <v>611</v>
      </c>
      <c r="C504" s="84" t="s">
        <v>611</v>
      </c>
      <c r="D504" s="154">
        <v>43272</v>
      </c>
      <c r="E504" s="37" t="s">
        <v>134</v>
      </c>
      <c r="F504" s="193"/>
      <c r="G504" s="164">
        <f t="shared" si="21"/>
        <v>112</v>
      </c>
      <c r="H504" s="165"/>
      <c r="I504" s="165"/>
      <c r="J504" s="165"/>
      <c r="K504" s="166">
        <f t="shared" si="20"/>
      </c>
      <c r="L504" s="165"/>
      <c r="M504" s="165"/>
      <c r="N504" s="18"/>
    </row>
    <row r="505" spans="1:14" ht="14.25" hidden="1">
      <c r="A505" s="31"/>
      <c r="B505" s="32" t="s">
        <v>612</v>
      </c>
      <c r="C505" s="32" t="s">
        <v>612</v>
      </c>
      <c r="D505" s="154">
        <v>43265</v>
      </c>
      <c r="E505" s="37" t="s">
        <v>33</v>
      </c>
      <c r="F505" s="193">
        <v>2</v>
      </c>
      <c r="G505" s="164">
        <f t="shared" si="21"/>
        <v>113</v>
      </c>
      <c r="H505" s="165"/>
      <c r="I505" s="165"/>
      <c r="J505" s="165"/>
      <c r="K505" s="166">
        <f t="shared" si="20"/>
      </c>
      <c r="L505" s="210"/>
      <c r="M505" s="210"/>
      <c r="N505" s="18"/>
    </row>
    <row r="506" spans="1:14" ht="14.25" hidden="1">
      <c r="A506" s="31"/>
      <c r="B506" s="32" t="s">
        <v>613</v>
      </c>
      <c r="C506" s="32" t="s">
        <v>614</v>
      </c>
      <c r="D506" s="154">
        <v>43265</v>
      </c>
      <c r="E506" s="183" t="s">
        <v>24</v>
      </c>
      <c r="F506" s="193"/>
      <c r="G506" s="164">
        <f t="shared" si="21"/>
        <v>113</v>
      </c>
      <c r="H506" s="165"/>
      <c r="I506" s="165"/>
      <c r="J506" s="165"/>
      <c r="K506" s="166">
        <f t="shared" si="20"/>
      </c>
      <c r="L506" s="165"/>
      <c r="M506" s="165"/>
      <c r="N506" s="18"/>
    </row>
    <row r="507" spans="1:14" ht="14.25" hidden="1">
      <c r="A507" s="31"/>
      <c r="B507" s="32" t="s">
        <v>615</v>
      </c>
      <c r="C507" s="32" t="s">
        <v>616</v>
      </c>
      <c r="D507" s="154">
        <v>43265</v>
      </c>
      <c r="E507" s="183" t="s">
        <v>45</v>
      </c>
      <c r="F507" s="193">
        <v>3</v>
      </c>
      <c r="G507" s="164">
        <f t="shared" si="21"/>
        <v>113</v>
      </c>
      <c r="H507" s="165"/>
      <c r="I507" s="165"/>
      <c r="J507" s="165"/>
      <c r="K507" s="166">
        <f t="shared" si="20"/>
      </c>
      <c r="L507" s="210"/>
      <c r="M507" s="210"/>
      <c r="N507" s="18"/>
    </row>
    <row r="508" spans="1:14" ht="14.25" hidden="1">
      <c r="A508" s="31"/>
      <c r="B508" s="37" t="s">
        <v>617</v>
      </c>
      <c r="C508" s="37" t="s">
        <v>618</v>
      </c>
      <c r="D508" s="154">
        <v>43258</v>
      </c>
      <c r="E508" s="37" t="s">
        <v>24</v>
      </c>
      <c r="F508" s="193"/>
      <c r="G508" s="164">
        <f t="shared" si="21"/>
        <v>114</v>
      </c>
      <c r="H508" s="206"/>
      <c r="I508" s="206"/>
      <c r="J508" s="206"/>
      <c r="K508" s="166">
        <f t="shared" si="20"/>
      </c>
      <c r="L508" s="206"/>
      <c r="M508" s="206"/>
      <c r="N508" s="18"/>
    </row>
    <row r="509" spans="1:14" ht="14.25" hidden="1">
      <c r="A509" s="31"/>
      <c r="B509" s="37" t="s">
        <v>619</v>
      </c>
      <c r="C509" s="37" t="s">
        <v>620</v>
      </c>
      <c r="D509" s="154">
        <v>43251</v>
      </c>
      <c r="E509" s="37" t="s">
        <v>18</v>
      </c>
      <c r="F509" s="193"/>
      <c r="G509" s="164">
        <f t="shared" si="21"/>
        <v>115</v>
      </c>
      <c r="H509" s="165"/>
      <c r="I509" s="165"/>
      <c r="J509" s="165"/>
      <c r="K509" s="166">
        <f t="shared" si="20"/>
      </c>
      <c r="L509" s="165"/>
      <c r="M509" s="165"/>
      <c r="N509" s="18"/>
    </row>
    <row r="510" spans="1:14" ht="14.25" hidden="1">
      <c r="A510" s="31"/>
      <c r="B510" s="181" t="s">
        <v>621</v>
      </c>
      <c r="C510" s="181" t="s">
        <v>622</v>
      </c>
      <c r="D510" s="154">
        <v>43251</v>
      </c>
      <c r="E510" s="183" t="s">
        <v>45</v>
      </c>
      <c r="F510" s="193">
        <v>18</v>
      </c>
      <c r="G510" s="164">
        <f t="shared" si="21"/>
        <v>115</v>
      </c>
      <c r="H510" s="206"/>
      <c r="I510" s="206"/>
      <c r="J510" s="206"/>
      <c r="K510" s="166">
        <f t="shared" si="20"/>
      </c>
      <c r="L510" s="206"/>
      <c r="M510" s="206"/>
      <c r="N510" s="18"/>
    </row>
    <row r="511" spans="1:14" ht="14.25" hidden="1">
      <c r="A511" s="31"/>
      <c r="B511" s="37" t="s">
        <v>623</v>
      </c>
      <c r="C511" s="37" t="s">
        <v>624</v>
      </c>
      <c r="D511" s="154">
        <v>43237</v>
      </c>
      <c r="E511" s="37" t="s">
        <v>45</v>
      </c>
      <c r="F511" s="193">
        <v>7</v>
      </c>
      <c r="G511" s="164">
        <f t="shared" si="21"/>
        <v>117</v>
      </c>
      <c r="H511" s="165"/>
      <c r="I511" s="165"/>
      <c r="J511" s="165"/>
      <c r="K511" s="166">
        <f t="shared" si="20"/>
      </c>
      <c r="L511" s="210"/>
      <c r="M511" s="210"/>
      <c r="N511" s="18"/>
    </row>
    <row r="512" spans="1:14" ht="14.25" hidden="1">
      <c r="A512" s="31"/>
      <c r="B512" s="37" t="s">
        <v>625</v>
      </c>
      <c r="C512" s="37" t="s">
        <v>626</v>
      </c>
      <c r="D512" s="154">
        <v>43237</v>
      </c>
      <c r="E512" s="37" t="s">
        <v>179</v>
      </c>
      <c r="F512" s="193">
        <v>19</v>
      </c>
      <c r="G512" s="164">
        <f t="shared" si="21"/>
        <v>117</v>
      </c>
      <c r="H512" s="165"/>
      <c r="I512" s="165"/>
      <c r="J512" s="165"/>
      <c r="K512" s="166">
        <f t="shared" si="20"/>
      </c>
      <c r="L512" s="165"/>
      <c r="M512" s="165"/>
      <c r="N512" s="18"/>
    </row>
    <row r="513" spans="1:14" ht="14.25" hidden="1">
      <c r="A513" s="31"/>
      <c r="B513" s="32" t="s">
        <v>627</v>
      </c>
      <c r="C513" s="32" t="s">
        <v>628</v>
      </c>
      <c r="D513" s="154">
        <v>43230</v>
      </c>
      <c r="E513" s="37" t="s">
        <v>21</v>
      </c>
      <c r="F513" s="193">
        <v>24</v>
      </c>
      <c r="G513" s="164">
        <f t="shared" si="21"/>
        <v>118</v>
      </c>
      <c r="H513" s="165"/>
      <c r="I513" s="165"/>
      <c r="J513" s="165"/>
      <c r="K513" s="166">
        <f t="shared" si="20"/>
      </c>
      <c r="L513" s="210"/>
      <c r="M513" s="210"/>
      <c r="N513" s="18"/>
    </row>
    <row r="514" spans="1:14" ht="14.25" hidden="1">
      <c r="A514" s="31"/>
      <c r="B514" s="32" t="s">
        <v>629</v>
      </c>
      <c r="C514" s="32" t="s">
        <v>630</v>
      </c>
      <c r="D514" s="154">
        <v>43230</v>
      </c>
      <c r="E514" s="37" t="s">
        <v>33</v>
      </c>
      <c r="F514" s="193">
        <v>2</v>
      </c>
      <c r="G514" s="164">
        <f t="shared" si="21"/>
        <v>118</v>
      </c>
      <c r="H514" s="165"/>
      <c r="I514" s="165"/>
      <c r="J514" s="165"/>
      <c r="K514" s="166">
        <f t="shared" si="20"/>
      </c>
      <c r="L514" s="210"/>
      <c r="M514" s="210"/>
      <c r="N514" s="18"/>
    </row>
    <row r="515" spans="1:14" ht="14.25" hidden="1">
      <c r="A515" s="31"/>
      <c r="B515" s="32" t="s">
        <v>631</v>
      </c>
      <c r="C515" s="32" t="s">
        <v>632</v>
      </c>
      <c r="D515" s="154">
        <v>43230</v>
      </c>
      <c r="E515" s="37" t="s">
        <v>45</v>
      </c>
      <c r="F515" s="193">
        <v>6</v>
      </c>
      <c r="G515" s="164">
        <f t="shared" si="21"/>
        <v>118</v>
      </c>
      <c r="H515" s="165"/>
      <c r="I515" s="165"/>
      <c r="J515" s="165"/>
      <c r="K515" s="166">
        <f aca="true" t="shared" si="22" ref="K515:K578">IF(J515&lt;&gt;0,-(J515-H515)/J515,"")</f>
      </c>
      <c r="L515" s="210"/>
      <c r="M515" s="210"/>
      <c r="N515" s="18"/>
    </row>
    <row r="516" spans="1:14" ht="14.25" hidden="1">
      <c r="A516" s="31"/>
      <c r="B516" s="32" t="s">
        <v>633</v>
      </c>
      <c r="C516" s="32" t="s">
        <v>634</v>
      </c>
      <c r="D516" s="154">
        <v>43230</v>
      </c>
      <c r="E516" s="37" t="s">
        <v>123</v>
      </c>
      <c r="F516" s="193">
        <v>24</v>
      </c>
      <c r="G516" s="164">
        <f t="shared" si="21"/>
        <v>118</v>
      </c>
      <c r="H516" s="165"/>
      <c r="I516" s="165"/>
      <c r="J516" s="165"/>
      <c r="K516" s="166">
        <f t="shared" si="22"/>
      </c>
      <c r="L516" s="165"/>
      <c r="M516" s="165"/>
      <c r="N516" s="18"/>
    </row>
    <row r="517" spans="1:14" ht="14.25" hidden="1">
      <c r="A517" s="31"/>
      <c r="B517" s="32" t="s">
        <v>635</v>
      </c>
      <c r="C517" s="32" t="s">
        <v>636</v>
      </c>
      <c r="D517" s="154">
        <v>43230</v>
      </c>
      <c r="E517" s="37" t="s">
        <v>24</v>
      </c>
      <c r="F517" s="193"/>
      <c r="G517" s="164">
        <f t="shared" si="21"/>
        <v>118</v>
      </c>
      <c r="H517" s="165"/>
      <c r="I517" s="165"/>
      <c r="J517" s="165"/>
      <c r="K517" s="166">
        <f t="shared" si="22"/>
      </c>
      <c r="L517" s="210"/>
      <c r="M517" s="210"/>
      <c r="N517" s="18"/>
    </row>
    <row r="518" spans="1:14" ht="14.25" hidden="1">
      <c r="A518" s="31"/>
      <c r="B518" s="32" t="s">
        <v>637</v>
      </c>
      <c r="C518" s="32" t="s">
        <v>638</v>
      </c>
      <c r="D518" s="154">
        <v>43230</v>
      </c>
      <c r="E518" s="37" t="s">
        <v>134</v>
      </c>
      <c r="F518" s="193"/>
      <c r="G518" s="164">
        <f t="shared" si="21"/>
        <v>118</v>
      </c>
      <c r="H518" s="165"/>
      <c r="I518" s="165"/>
      <c r="J518" s="165"/>
      <c r="K518" s="166">
        <f t="shared" si="22"/>
      </c>
      <c r="L518" s="210"/>
      <c r="M518" s="210"/>
      <c r="N518" s="18"/>
    </row>
    <row r="519" spans="1:14" ht="14.25" hidden="1">
      <c r="A519" s="31"/>
      <c r="B519" s="32" t="s">
        <v>639</v>
      </c>
      <c r="C519" s="32" t="s">
        <v>640</v>
      </c>
      <c r="D519" s="154">
        <v>43223</v>
      </c>
      <c r="E519" s="183" t="s">
        <v>27</v>
      </c>
      <c r="F519" s="193">
        <v>53</v>
      </c>
      <c r="G519" s="164">
        <f t="shared" si="21"/>
        <v>119</v>
      </c>
      <c r="H519" s="165"/>
      <c r="I519" s="165"/>
      <c r="J519" s="165"/>
      <c r="K519" s="166">
        <f t="shared" si="22"/>
      </c>
      <c r="L519" s="165"/>
      <c r="M519" s="165"/>
      <c r="N519" s="18"/>
    </row>
    <row r="520" spans="1:14" ht="14.25" hidden="1">
      <c r="A520" s="31"/>
      <c r="B520" s="37" t="s">
        <v>641</v>
      </c>
      <c r="C520" s="37" t="s">
        <v>642</v>
      </c>
      <c r="D520" s="154">
        <v>43223</v>
      </c>
      <c r="E520" s="37" t="s">
        <v>27</v>
      </c>
      <c r="F520" s="193">
        <v>45</v>
      </c>
      <c r="G520" s="164">
        <f t="shared" si="21"/>
        <v>119</v>
      </c>
      <c r="H520" s="165"/>
      <c r="I520" s="165"/>
      <c r="J520" s="165"/>
      <c r="K520" s="166">
        <f t="shared" si="22"/>
      </c>
      <c r="L520" s="165"/>
      <c r="M520" s="165"/>
      <c r="N520" s="18"/>
    </row>
    <row r="521" spans="1:14" ht="14.25" hidden="1">
      <c r="A521" s="31"/>
      <c r="B521" s="32" t="s">
        <v>375</v>
      </c>
      <c r="C521" s="32" t="s">
        <v>375</v>
      </c>
      <c r="D521" s="154">
        <v>43223</v>
      </c>
      <c r="E521" s="183" t="s">
        <v>33</v>
      </c>
      <c r="F521" s="193">
        <v>2</v>
      </c>
      <c r="G521" s="164">
        <f t="shared" si="21"/>
        <v>119</v>
      </c>
      <c r="H521" s="206"/>
      <c r="I521" s="206"/>
      <c r="J521" s="206"/>
      <c r="K521" s="166">
        <f t="shared" si="22"/>
      </c>
      <c r="L521" s="165"/>
      <c r="M521" s="165"/>
      <c r="N521" s="18"/>
    </row>
    <row r="522" spans="1:14" ht="14.25" hidden="1">
      <c r="A522" s="31"/>
      <c r="B522" s="37" t="s">
        <v>643</v>
      </c>
      <c r="C522" s="37" t="s">
        <v>644</v>
      </c>
      <c r="D522" s="154">
        <v>43223</v>
      </c>
      <c r="E522" s="37" t="s">
        <v>134</v>
      </c>
      <c r="F522" s="193"/>
      <c r="G522" s="164">
        <f t="shared" si="21"/>
        <v>119</v>
      </c>
      <c r="H522" s="165"/>
      <c r="I522" s="165"/>
      <c r="J522" s="165"/>
      <c r="K522" s="166">
        <f t="shared" si="22"/>
      </c>
      <c r="L522" s="165"/>
      <c r="M522" s="165"/>
      <c r="N522" s="18"/>
    </row>
    <row r="523" spans="1:14" ht="14.25" hidden="1">
      <c r="A523" s="31"/>
      <c r="B523" s="37" t="s">
        <v>645</v>
      </c>
      <c r="C523" s="37" t="s">
        <v>645</v>
      </c>
      <c r="D523" s="154">
        <v>43223</v>
      </c>
      <c r="E523" s="37" t="s">
        <v>77</v>
      </c>
      <c r="F523" s="193"/>
      <c r="G523" s="164">
        <f t="shared" si="21"/>
        <v>119</v>
      </c>
      <c r="H523" s="165"/>
      <c r="I523" s="165"/>
      <c r="J523" s="165"/>
      <c r="K523" s="166">
        <f t="shared" si="22"/>
      </c>
      <c r="L523" s="165"/>
      <c r="M523" s="165"/>
      <c r="N523" s="18"/>
    </row>
    <row r="524" spans="1:14" ht="14.25" hidden="1">
      <c r="A524" s="31"/>
      <c r="B524" s="32" t="s">
        <v>646</v>
      </c>
      <c r="C524" s="32" t="s">
        <v>647</v>
      </c>
      <c r="D524" s="154">
        <v>43216</v>
      </c>
      <c r="E524" s="183" t="s">
        <v>45</v>
      </c>
      <c r="F524" s="193">
        <v>15</v>
      </c>
      <c r="G524" s="164">
        <f t="shared" si="21"/>
        <v>120</v>
      </c>
      <c r="H524" s="206"/>
      <c r="I524" s="206"/>
      <c r="J524" s="206"/>
      <c r="K524" s="166">
        <f t="shared" si="22"/>
      </c>
      <c r="L524" s="165"/>
      <c r="M524" s="165"/>
      <c r="N524" s="18"/>
    </row>
    <row r="525" spans="1:14" ht="14.25" hidden="1">
      <c r="A525" s="31"/>
      <c r="B525" s="32" t="s">
        <v>648</v>
      </c>
      <c r="C525" s="32" t="s">
        <v>649</v>
      </c>
      <c r="D525" s="154">
        <v>43216</v>
      </c>
      <c r="E525" s="183" t="s">
        <v>24</v>
      </c>
      <c r="F525" s="193"/>
      <c r="G525" s="164">
        <f t="shared" si="21"/>
        <v>120</v>
      </c>
      <c r="H525" s="165"/>
      <c r="I525" s="171"/>
      <c r="J525" s="165"/>
      <c r="K525" s="166">
        <f t="shared" si="22"/>
      </c>
      <c r="L525" s="165"/>
      <c r="M525" s="171"/>
      <c r="N525" s="18"/>
    </row>
    <row r="526" spans="1:14" ht="14.25" hidden="1">
      <c r="A526" s="31"/>
      <c r="B526" s="32" t="s">
        <v>650</v>
      </c>
      <c r="C526" s="32" t="s">
        <v>651</v>
      </c>
      <c r="D526" s="154">
        <v>43216</v>
      </c>
      <c r="E526" s="37" t="s">
        <v>652</v>
      </c>
      <c r="F526" s="193"/>
      <c r="G526" s="164">
        <f t="shared" si="21"/>
        <v>120</v>
      </c>
      <c r="H526" s="165"/>
      <c r="I526" s="171"/>
      <c r="J526" s="165"/>
      <c r="K526" s="166">
        <f t="shared" si="22"/>
      </c>
      <c r="L526" s="165"/>
      <c r="M526" s="171"/>
      <c r="N526" s="18"/>
    </row>
    <row r="527" spans="1:14" ht="14.25" hidden="1">
      <c r="A527" s="31"/>
      <c r="B527" s="37" t="s">
        <v>653</v>
      </c>
      <c r="C527" s="37" t="s">
        <v>654</v>
      </c>
      <c r="D527" s="154">
        <v>43209</v>
      </c>
      <c r="E527" s="37" t="s">
        <v>33</v>
      </c>
      <c r="F527" s="193">
        <v>1</v>
      </c>
      <c r="G527" s="164">
        <f t="shared" si="21"/>
        <v>121</v>
      </c>
      <c r="H527" s="165"/>
      <c r="I527" s="165"/>
      <c r="J527" s="165"/>
      <c r="K527" s="166">
        <f t="shared" si="22"/>
      </c>
      <c r="L527" s="165"/>
      <c r="M527" s="165"/>
      <c r="N527" s="18"/>
    </row>
    <row r="528" spans="1:14" ht="14.25" hidden="1">
      <c r="A528" s="31"/>
      <c r="B528" s="32" t="s">
        <v>655</v>
      </c>
      <c r="C528" s="32" t="s">
        <v>656</v>
      </c>
      <c r="D528" s="177">
        <v>43209</v>
      </c>
      <c r="E528" s="183" t="s">
        <v>15</v>
      </c>
      <c r="F528" s="193">
        <v>40</v>
      </c>
      <c r="G528" s="164">
        <f aca="true" t="shared" si="23" ref="G528:G591">ROUNDUP(DATEDIF(D528,$B$791,"d")/7,0)</f>
        <v>121</v>
      </c>
      <c r="H528" s="165"/>
      <c r="I528" s="165"/>
      <c r="J528" s="165"/>
      <c r="K528" s="166">
        <f t="shared" si="22"/>
      </c>
      <c r="L528" s="206"/>
      <c r="M528" s="206"/>
      <c r="N528" s="18"/>
    </row>
    <row r="529" spans="1:14" ht="14.25" hidden="1">
      <c r="A529" s="31"/>
      <c r="B529" s="32" t="s">
        <v>657</v>
      </c>
      <c r="C529" s="32" t="s">
        <v>658</v>
      </c>
      <c r="D529" s="177">
        <v>43209</v>
      </c>
      <c r="E529" s="183" t="s">
        <v>45</v>
      </c>
      <c r="F529" s="193">
        <v>8</v>
      </c>
      <c r="G529" s="164">
        <f t="shared" si="23"/>
        <v>121</v>
      </c>
      <c r="H529" s="165"/>
      <c r="I529" s="165"/>
      <c r="J529" s="165"/>
      <c r="K529" s="166">
        <f t="shared" si="22"/>
      </c>
      <c r="L529" s="206"/>
      <c r="M529" s="206"/>
      <c r="N529" s="18"/>
    </row>
    <row r="530" spans="1:14" ht="14.25" hidden="1">
      <c r="A530" s="31"/>
      <c r="B530" s="32" t="s">
        <v>659</v>
      </c>
      <c r="C530" s="32" t="s">
        <v>660</v>
      </c>
      <c r="D530" s="177">
        <v>43209</v>
      </c>
      <c r="E530" s="183" t="s">
        <v>45</v>
      </c>
      <c r="F530" s="193">
        <v>10</v>
      </c>
      <c r="G530" s="164">
        <f t="shared" si="23"/>
        <v>121</v>
      </c>
      <c r="H530" s="165"/>
      <c r="I530" s="165"/>
      <c r="J530" s="165"/>
      <c r="K530" s="166">
        <f t="shared" si="22"/>
      </c>
      <c r="L530" s="210"/>
      <c r="M530" s="210"/>
      <c r="N530" s="18"/>
    </row>
    <row r="531" spans="1:14" ht="14.25" hidden="1">
      <c r="A531" s="31"/>
      <c r="B531" s="32" t="s">
        <v>661</v>
      </c>
      <c r="C531" s="32" t="s">
        <v>661</v>
      </c>
      <c r="D531" s="177">
        <v>43209</v>
      </c>
      <c r="E531" s="183" t="s">
        <v>112</v>
      </c>
      <c r="F531" s="193"/>
      <c r="G531" s="164">
        <f t="shared" si="23"/>
        <v>121</v>
      </c>
      <c r="H531" s="165"/>
      <c r="I531" s="165"/>
      <c r="J531" s="165"/>
      <c r="K531" s="166">
        <f t="shared" si="22"/>
      </c>
      <c r="L531" s="210"/>
      <c r="M531" s="210"/>
      <c r="N531" s="18"/>
    </row>
    <row r="532" spans="1:14" ht="14.25" hidden="1">
      <c r="A532" s="31"/>
      <c r="B532" s="37" t="s">
        <v>662</v>
      </c>
      <c r="C532" s="37" t="s">
        <v>663</v>
      </c>
      <c r="D532" s="154">
        <v>43202</v>
      </c>
      <c r="E532" s="37" t="s">
        <v>21</v>
      </c>
      <c r="F532" s="193">
        <v>59</v>
      </c>
      <c r="G532" s="164">
        <f t="shared" si="23"/>
        <v>122</v>
      </c>
      <c r="H532" s="165"/>
      <c r="I532" s="165"/>
      <c r="J532" s="165"/>
      <c r="K532" s="166">
        <f t="shared" si="22"/>
      </c>
      <c r="L532" s="165"/>
      <c r="M532" s="165"/>
      <c r="N532" s="18"/>
    </row>
    <row r="533" spans="1:14" ht="14.25" hidden="1">
      <c r="A533" s="31"/>
      <c r="B533" s="37" t="s">
        <v>664</v>
      </c>
      <c r="C533" s="37" t="s">
        <v>664</v>
      </c>
      <c r="D533" s="154">
        <v>43202</v>
      </c>
      <c r="E533" s="37" t="s">
        <v>123</v>
      </c>
      <c r="F533" s="193">
        <v>28</v>
      </c>
      <c r="G533" s="164">
        <f t="shared" si="23"/>
        <v>122</v>
      </c>
      <c r="H533" s="165"/>
      <c r="I533" s="165"/>
      <c r="J533" s="165"/>
      <c r="K533" s="166">
        <f t="shared" si="22"/>
      </c>
      <c r="L533" s="165"/>
      <c r="M533" s="165"/>
      <c r="N533" s="18"/>
    </row>
    <row r="534" spans="1:14" ht="14.25" hidden="1">
      <c r="A534" s="31"/>
      <c r="B534" s="32" t="s">
        <v>665</v>
      </c>
      <c r="C534" s="32" t="s">
        <v>666</v>
      </c>
      <c r="D534" s="154">
        <v>43195</v>
      </c>
      <c r="E534" s="183" t="s">
        <v>27</v>
      </c>
      <c r="F534" s="193">
        <v>54</v>
      </c>
      <c r="G534" s="164">
        <f t="shared" si="23"/>
        <v>123</v>
      </c>
      <c r="H534" s="206"/>
      <c r="I534" s="206"/>
      <c r="J534" s="206"/>
      <c r="K534" s="166">
        <f t="shared" si="22"/>
      </c>
      <c r="L534" s="206"/>
      <c r="M534" s="206"/>
      <c r="N534" s="18"/>
    </row>
    <row r="535" spans="1:14" ht="14.25" hidden="1">
      <c r="A535" s="31"/>
      <c r="B535" s="37" t="s">
        <v>667</v>
      </c>
      <c r="C535" s="179" t="s">
        <v>668</v>
      </c>
      <c r="D535" s="154">
        <v>43188</v>
      </c>
      <c r="E535" s="37" t="s">
        <v>21</v>
      </c>
      <c r="F535" s="193">
        <v>59</v>
      </c>
      <c r="G535" s="164">
        <f t="shared" si="23"/>
        <v>124</v>
      </c>
      <c r="H535" s="165"/>
      <c r="I535" s="165"/>
      <c r="J535" s="165"/>
      <c r="K535" s="166">
        <f t="shared" si="22"/>
      </c>
      <c r="L535" s="165"/>
      <c r="M535" s="165"/>
      <c r="N535" s="18"/>
    </row>
    <row r="536" spans="1:14" ht="14.25" hidden="1">
      <c r="A536" s="31"/>
      <c r="B536" s="37" t="s">
        <v>669</v>
      </c>
      <c r="C536" s="37" t="s">
        <v>670</v>
      </c>
      <c r="D536" s="154">
        <v>43188</v>
      </c>
      <c r="E536" s="37" t="s">
        <v>27</v>
      </c>
      <c r="F536" s="193">
        <v>43</v>
      </c>
      <c r="G536" s="164">
        <f t="shared" si="23"/>
        <v>124</v>
      </c>
      <c r="H536" s="165"/>
      <c r="I536" s="165"/>
      <c r="J536" s="165"/>
      <c r="K536" s="166">
        <f t="shared" si="22"/>
      </c>
      <c r="L536" s="165"/>
      <c r="M536" s="165"/>
      <c r="N536" s="18"/>
    </row>
    <row r="537" spans="1:14" ht="14.25" hidden="1">
      <c r="A537" s="31"/>
      <c r="B537" s="37" t="s">
        <v>671</v>
      </c>
      <c r="C537" s="37" t="s">
        <v>672</v>
      </c>
      <c r="D537" s="154">
        <v>43188</v>
      </c>
      <c r="E537" s="37" t="s">
        <v>68</v>
      </c>
      <c r="F537" s="193"/>
      <c r="G537" s="164">
        <f t="shared" si="23"/>
        <v>124</v>
      </c>
      <c r="H537" s="165"/>
      <c r="I537" s="165"/>
      <c r="J537" s="165"/>
      <c r="K537" s="166">
        <f t="shared" si="22"/>
      </c>
      <c r="L537" s="165"/>
      <c r="M537" s="165"/>
      <c r="N537" s="18"/>
    </row>
    <row r="538" spans="1:14" ht="14.25" hidden="1">
      <c r="A538" s="31"/>
      <c r="B538" s="37" t="s">
        <v>673</v>
      </c>
      <c r="C538" s="37" t="s">
        <v>673</v>
      </c>
      <c r="D538" s="154">
        <v>43188</v>
      </c>
      <c r="E538" s="37" t="s">
        <v>24</v>
      </c>
      <c r="F538" s="193"/>
      <c r="G538" s="164">
        <f t="shared" si="23"/>
        <v>124</v>
      </c>
      <c r="H538" s="206"/>
      <c r="I538" s="206"/>
      <c r="J538" s="206"/>
      <c r="K538" s="166">
        <f t="shared" si="22"/>
      </c>
      <c r="L538" s="206"/>
      <c r="M538" s="206"/>
      <c r="N538" s="18"/>
    </row>
    <row r="539" spans="1:14" ht="14.25" hidden="1">
      <c r="A539" s="31"/>
      <c r="B539" s="37" t="s">
        <v>674</v>
      </c>
      <c r="C539" s="37" t="s">
        <v>675</v>
      </c>
      <c r="D539" s="154">
        <v>43188</v>
      </c>
      <c r="E539" s="37" t="s">
        <v>15</v>
      </c>
      <c r="F539" s="193"/>
      <c r="G539" s="164">
        <f t="shared" si="23"/>
        <v>124</v>
      </c>
      <c r="H539" s="165"/>
      <c r="I539" s="165"/>
      <c r="J539" s="165"/>
      <c r="K539" s="166">
        <f t="shared" si="22"/>
      </c>
      <c r="L539" s="165"/>
      <c r="M539" s="165"/>
      <c r="N539" s="18"/>
    </row>
    <row r="540" spans="1:14" ht="14.25" hidden="1">
      <c r="A540" s="31"/>
      <c r="B540" s="37" t="s">
        <v>676</v>
      </c>
      <c r="C540" s="37" t="s">
        <v>677</v>
      </c>
      <c r="D540" s="154">
        <v>43188</v>
      </c>
      <c r="E540" s="37" t="s">
        <v>45</v>
      </c>
      <c r="F540" s="193">
        <v>12</v>
      </c>
      <c r="G540" s="164">
        <f t="shared" si="23"/>
        <v>124</v>
      </c>
      <c r="H540" s="165"/>
      <c r="I540" s="165"/>
      <c r="J540" s="165"/>
      <c r="K540" s="166">
        <f t="shared" si="22"/>
      </c>
      <c r="L540" s="165"/>
      <c r="M540" s="165"/>
      <c r="N540" s="18"/>
    </row>
    <row r="541" spans="1:14" ht="14.25" hidden="1">
      <c r="A541" s="31"/>
      <c r="B541" s="37" t="s">
        <v>678</v>
      </c>
      <c r="C541" s="37" t="s">
        <v>679</v>
      </c>
      <c r="D541" s="154">
        <v>43181</v>
      </c>
      <c r="E541" s="37" t="s">
        <v>27</v>
      </c>
      <c r="F541" s="196">
        <v>49</v>
      </c>
      <c r="G541" s="164">
        <f t="shared" si="23"/>
        <v>125</v>
      </c>
      <c r="H541" s="206"/>
      <c r="I541" s="206"/>
      <c r="J541" s="206"/>
      <c r="K541" s="166">
        <f t="shared" si="22"/>
      </c>
      <c r="L541" s="206"/>
      <c r="M541" s="206"/>
      <c r="N541" s="18"/>
    </row>
    <row r="542" spans="1:14" ht="14.25" hidden="1">
      <c r="A542" s="31"/>
      <c r="B542" s="37" t="s">
        <v>680</v>
      </c>
      <c r="C542" s="37" t="s">
        <v>681</v>
      </c>
      <c r="D542" s="154">
        <v>43181</v>
      </c>
      <c r="E542" s="37" t="s">
        <v>18</v>
      </c>
      <c r="F542" s="193"/>
      <c r="G542" s="164">
        <f t="shared" si="23"/>
        <v>125</v>
      </c>
      <c r="H542" s="206"/>
      <c r="I542" s="206"/>
      <c r="J542" s="206"/>
      <c r="K542" s="166">
        <f t="shared" si="22"/>
      </c>
      <c r="L542" s="206"/>
      <c r="M542" s="206"/>
      <c r="N542" s="18"/>
    </row>
    <row r="543" spans="1:14" ht="14.25" hidden="1">
      <c r="A543" s="31"/>
      <c r="B543" s="37" t="s">
        <v>682</v>
      </c>
      <c r="C543" s="37" t="s">
        <v>682</v>
      </c>
      <c r="D543" s="154">
        <v>43181</v>
      </c>
      <c r="E543" s="37" t="s">
        <v>15</v>
      </c>
      <c r="F543" s="193">
        <v>32</v>
      </c>
      <c r="G543" s="164">
        <f t="shared" si="23"/>
        <v>125</v>
      </c>
      <c r="H543" s="206"/>
      <c r="I543" s="206"/>
      <c r="J543" s="206"/>
      <c r="K543" s="166">
        <f t="shared" si="22"/>
      </c>
      <c r="L543" s="206"/>
      <c r="M543" s="206"/>
      <c r="N543" s="18"/>
    </row>
    <row r="544" spans="1:14" ht="14.25" hidden="1">
      <c r="A544" s="31"/>
      <c r="B544" s="37" t="s">
        <v>683</v>
      </c>
      <c r="C544" s="37" t="s">
        <v>684</v>
      </c>
      <c r="D544" s="154">
        <v>43181</v>
      </c>
      <c r="E544" s="37" t="s">
        <v>24</v>
      </c>
      <c r="F544" s="193"/>
      <c r="G544" s="164">
        <f t="shared" si="23"/>
        <v>125</v>
      </c>
      <c r="H544" s="206"/>
      <c r="I544" s="206"/>
      <c r="J544" s="206"/>
      <c r="K544" s="166">
        <f t="shared" si="22"/>
      </c>
      <c r="L544" s="206"/>
      <c r="M544" s="206"/>
      <c r="N544" s="18"/>
    </row>
    <row r="545" spans="1:14" ht="14.25" hidden="1">
      <c r="A545" s="31"/>
      <c r="B545" s="37" t="s">
        <v>685</v>
      </c>
      <c r="C545" s="37" t="s">
        <v>685</v>
      </c>
      <c r="D545" s="154">
        <v>43174</v>
      </c>
      <c r="E545" s="37" t="s">
        <v>18</v>
      </c>
      <c r="F545" s="193"/>
      <c r="G545" s="164">
        <f t="shared" si="23"/>
        <v>126</v>
      </c>
      <c r="H545" s="206"/>
      <c r="I545" s="206"/>
      <c r="J545" s="206"/>
      <c r="K545" s="166">
        <f t="shared" si="22"/>
      </c>
      <c r="L545" s="165"/>
      <c r="M545" s="165"/>
      <c r="N545" s="18"/>
    </row>
    <row r="546" spans="1:14" ht="14.25" hidden="1">
      <c r="A546" s="31"/>
      <c r="B546" s="37" t="s">
        <v>686</v>
      </c>
      <c r="C546" s="37" t="s">
        <v>687</v>
      </c>
      <c r="D546" s="154">
        <v>43174</v>
      </c>
      <c r="E546" s="37" t="s">
        <v>68</v>
      </c>
      <c r="F546" s="193"/>
      <c r="G546" s="164">
        <f t="shared" si="23"/>
        <v>126</v>
      </c>
      <c r="H546" s="165"/>
      <c r="I546" s="165"/>
      <c r="J546" s="165"/>
      <c r="K546" s="166">
        <f t="shared" si="22"/>
      </c>
      <c r="L546" s="165"/>
      <c r="M546" s="165"/>
      <c r="N546" s="18"/>
    </row>
    <row r="547" spans="1:14" ht="14.25" hidden="1">
      <c r="A547" s="31"/>
      <c r="B547" s="37" t="s">
        <v>688</v>
      </c>
      <c r="C547" s="37" t="s">
        <v>689</v>
      </c>
      <c r="D547" s="154">
        <v>43174</v>
      </c>
      <c r="E547" s="37" t="s">
        <v>24</v>
      </c>
      <c r="F547" s="193"/>
      <c r="G547" s="164">
        <f t="shared" si="23"/>
        <v>126</v>
      </c>
      <c r="H547" s="206"/>
      <c r="I547" s="206"/>
      <c r="J547" s="206"/>
      <c r="K547" s="166">
        <f t="shared" si="22"/>
      </c>
      <c r="L547" s="165"/>
      <c r="M547" s="165"/>
      <c r="N547" s="18"/>
    </row>
    <row r="548" spans="1:14" ht="14.25" hidden="1">
      <c r="A548" s="31"/>
      <c r="B548" s="37" t="s">
        <v>690</v>
      </c>
      <c r="C548" s="37" t="s">
        <v>691</v>
      </c>
      <c r="D548" s="154">
        <v>43174</v>
      </c>
      <c r="E548" s="37" t="s">
        <v>21</v>
      </c>
      <c r="F548" s="193">
        <v>35</v>
      </c>
      <c r="G548" s="164">
        <f t="shared" si="23"/>
        <v>126</v>
      </c>
      <c r="H548" s="206"/>
      <c r="I548" s="206"/>
      <c r="J548" s="206"/>
      <c r="K548" s="166">
        <f t="shared" si="22"/>
      </c>
      <c r="L548" s="165"/>
      <c r="M548" s="165"/>
      <c r="N548" s="18"/>
    </row>
    <row r="549" spans="1:14" ht="14.25" hidden="1">
      <c r="A549" s="31"/>
      <c r="B549" s="37" t="s">
        <v>692</v>
      </c>
      <c r="C549" s="37" t="s">
        <v>693</v>
      </c>
      <c r="D549" s="154">
        <v>43174</v>
      </c>
      <c r="E549" s="37" t="s">
        <v>45</v>
      </c>
      <c r="F549" s="193">
        <v>12</v>
      </c>
      <c r="G549" s="164">
        <f t="shared" si="23"/>
        <v>126</v>
      </c>
      <c r="H549" s="206"/>
      <c r="I549" s="206"/>
      <c r="J549" s="206"/>
      <c r="K549" s="166">
        <f t="shared" si="22"/>
      </c>
      <c r="L549" s="165"/>
      <c r="M549" s="165"/>
      <c r="N549" s="18"/>
    </row>
    <row r="550" spans="1:14" ht="14.25" hidden="1">
      <c r="A550" s="31"/>
      <c r="B550" s="37" t="s">
        <v>694</v>
      </c>
      <c r="C550" s="37" t="s">
        <v>695</v>
      </c>
      <c r="D550" s="154">
        <v>43174</v>
      </c>
      <c r="E550" s="37" t="s">
        <v>134</v>
      </c>
      <c r="F550" s="193"/>
      <c r="G550" s="164">
        <f t="shared" si="23"/>
        <v>126</v>
      </c>
      <c r="H550" s="165"/>
      <c r="I550" s="165"/>
      <c r="J550" s="165"/>
      <c r="K550" s="166">
        <f t="shared" si="22"/>
      </c>
      <c r="L550" s="165"/>
      <c r="M550" s="165"/>
      <c r="N550" s="18"/>
    </row>
    <row r="551" spans="1:14" ht="14.25" hidden="1">
      <c r="A551" s="31"/>
      <c r="B551" s="32" t="s">
        <v>696</v>
      </c>
      <c r="C551" s="32" t="s">
        <v>697</v>
      </c>
      <c r="D551" s="154">
        <v>43167</v>
      </c>
      <c r="E551" s="183" t="s">
        <v>18</v>
      </c>
      <c r="F551" s="193"/>
      <c r="G551" s="164">
        <f t="shared" si="23"/>
        <v>127</v>
      </c>
      <c r="H551" s="165"/>
      <c r="I551" s="165"/>
      <c r="J551" s="165"/>
      <c r="K551" s="166">
        <f t="shared" si="22"/>
      </c>
      <c r="L551" s="210"/>
      <c r="M551" s="210"/>
      <c r="N551" s="18"/>
    </row>
    <row r="552" spans="1:14" ht="14.25" hidden="1">
      <c r="A552" s="31"/>
      <c r="B552" s="32" t="s">
        <v>698</v>
      </c>
      <c r="C552" s="32" t="s">
        <v>699</v>
      </c>
      <c r="D552" s="154">
        <v>43167</v>
      </c>
      <c r="E552" s="183" t="s">
        <v>21</v>
      </c>
      <c r="F552" s="193">
        <v>37</v>
      </c>
      <c r="G552" s="164">
        <f t="shared" si="23"/>
        <v>127</v>
      </c>
      <c r="H552" s="165"/>
      <c r="I552" s="165"/>
      <c r="J552" s="165"/>
      <c r="K552" s="166">
        <f t="shared" si="22"/>
      </c>
      <c r="L552" s="165"/>
      <c r="M552" s="165"/>
      <c r="N552" s="18"/>
    </row>
    <row r="553" spans="1:14" ht="14.25" hidden="1">
      <c r="A553" s="31"/>
      <c r="B553" s="32" t="s">
        <v>700</v>
      </c>
      <c r="C553" s="32" t="s">
        <v>700</v>
      </c>
      <c r="D553" s="154">
        <v>43167</v>
      </c>
      <c r="E553" s="37" t="s">
        <v>33</v>
      </c>
      <c r="F553" s="193">
        <v>1</v>
      </c>
      <c r="G553" s="164">
        <f t="shared" si="23"/>
        <v>127</v>
      </c>
      <c r="H553" s="165"/>
      <c r="I553" s="165"/>
      <c r="J553" s="165"/>
      <c r="K553" s="166">
        <f t="shared" si="22"/>
      </c>
      <c r="L553" s="165"/>
      <c r="M553" s="165"/>
      <c r="N553" s="18"/>
    </row>
    <row r="554" spans="1:14" ht="14.25" hidden="1">
      <c r="A554" s="31"/>
      <c r="B554" s="32" t="s">
        <v>701</v>
      </c>
      <c r="C554" s="32" t="s">
        <v>702</v>
      </c>
      <c r="D554" s="154">
        <v>43167</v>
      </c>
      <c r="E554" s="183" t="s">
        <v>15</v>
      </c>
      <c r="F554" s="193"/>
      <c r="G554" s="164">
        <f t="shared" si="23"/>
        <v>127</v>
      </c>
      <c r="H554" s="165"/>
      <c r="I554" s="165"/>
      <c r="J554" s="165"/>
      <c r="K554" s="166">
        <f t="shared" si="22"/>
      </c>
      <c r="L554" s="165"/>
      <c r="M554" s="165"/>
      <c r="N554" s="18"/>
    </row>
    <row r="555" spans="1:14" ht="14.25" hidden="1">
      <c r="A555" s="31"/>
      <c r="B555" s="32" t="s">
        <v>703</v>
      </c>
      <c r="C555" s="32" t="s">
        <v>704</v>
      </c>
      <c r="D555" s="154">
        <v>43167</v>
      </c>
      <c r="E555" s="183" t="s">
        <v>462</v>
      </c>
      <c r="F555" s="193">
        <v>9</v>
      </c>
      <c r="G555" s="164">
        <f t="shared" si="23"/>
        <v>127</v>
      </c>
      <c r="H555" s="165"/>
      <c r="I555" s="165"/>
      <c r="J555" s="165"/>
      <c r="K555" s="166">
        <f t="shared" si="22"/>
      </c>
      <c r="L555" s="165"/>
      <c r="M555" s="165"/>
      <c r="N555" s="18"/>
    </row>
    <row r="556" spans="1:14" ht="14.25" hidden="1">
      <c r="A556" s="31"/>
      <c r="B556" s="32" t="s">
        <v>705</v>
      </c>
      <c r="C556" s="32" t="s">
        <v>706</v>
      </c>
      <c r="D556" s="154">
        <v>43160</v>
      </c>
      <c r="E556" s="183" t="s">
        <v>18</v>
      </c>
      <c r="F556" s="193"/>
      <c r="G556" s="164">
        <f t="shared" si="23"/>
        <v>128</v>
      </c>
      <c r="H556" s="206"/>
      <c r="I556" s="206"/>
      <c r="J556" s="206"/>
      <c r="K556" s="166">
        <f t="shared" si="22"/>
      </c>
      <c r="L556" s="210"/>
      <c r="M556" s="210"/>
      <c r="N556" s="18"/>
    </row>
    <row r="557" spans="1:14" ht="14.25" hidden="1">
      <c r="A557" s="31"/>
      <c r="B557" s="37" t="s">
        <v>707</v>
      </c>
      <c r="C557" s="37" t="s">
        <v>707</v>
      </c>
      <c r="D557" s="154">
        <v>43160</v>
      </c>
      <c r="E557" s="37" t="s">
        <v>27</v>
      </c>
      <c r="F557" s="197">
        <v>36</v>
      </c>
      <c r="G557" s="164">
        <f t="shared" si="23"/>
        <v>128</v>
      </c>
      <c r="H557" s="210"/>
      <c r="I557" s="210"/>
      <c r="J557" s="210"/>
      <c r="K557" s="166">
        <f t="shared" si="22"/>
      </c>
      <c r="L557" s="210"/>
      <c r="M557" s="210"/>
      <c r="N557" s="18"/>
    </row>
    <row r="558" spans="1:14" ht="14.25" hidden="1">
      <c r="A558" s="31"/>
      <c r="B558" s="32" t="s">
        <v>708</v>
      </c>
      <c r="C558" s="32" t="s">
        <v>709</v>
      </c>
      <c r="D558" s="154">
        <v>43160</v>
      </c>
      <c r="E558" s="183" t="s">
        <v>45</v>
      </c>
      <c r="F558" s="193">
        <v>12</v>
      </c>
      <c r="G558" s="164">
        <f t="shared" si="23"/>
        <v>128</v>
      </c>
      <c r="H558" s="206"/>
      <c r="I558" s="206"/>
      <c r="J558" s="206"/>
      <c r="K558" s="166">
        <f t="shared" si="22"/>
      </c>
      <c r="L558" s="206"/>
      <c r="M558" s="206"/>
      <c r="N558" s="18"/>
    </row>
    <row r="559" spans="1:14" ht="14.25" hidden="1">
      <c r="A559" s="31"/>
      <c r="B559" s="32" t="s">
        <v>710</v>
      </c>
      <c r="C559" s="32" t="s">
        <v>711</v>
      </c>
      <c r="D559" s="154">
        <v>43160</v>
      </c>
      <c r="E559" s="183" t="s">
        <v>24</v>
      </c>
      <c r="F559" s="193"/>
      <c r="G559" s="164">
        <f t="shared" si="23"/>
        <v>128</v>
      </c>
      <c r="H559" s="206"/>
      <c r="I559" s="206"/>
      <c r="J559" s="206"/>
      <c r="K559" s="166">
        <f t="shared" si="22"/>
      </c>
      <c r="L559" s="206"/>
      <c r="M559" s="206"/>
      <c r="N559" s="18"/>
    </row>
    <row r="560" spans="1:14" ht="14.25" hidden="1">
      <c r="A560" s="31"/>
      <c r="B560" s="37" t="s">
        <v>712</v>
      </c>
      <c r="C560" s="37" t="s">
        <v>713</v>
      </c>
      <c r="D560" s="154">
        <v>43153</v>
      </c>
      <c r="E560" s="37" t="s">
        <v>21</v>
      </c>
      <c r="F560" s="193"/>
      <c r="G560" s="164">
        <f t="shared" si="23"/>
        <v>129</v>
      </c>
      <c r="H560" s="210"/>
      <c r="I560" s="210"/>
      <c r="J560" s="210"/>
      <c r="K560" s="166">
        <f t="shared" si="22"/>
      </c>
      <c r="L560" s="210"/>
      <c r="M560" s="210"/>
      <c r="N560" s="18"/>
    </row>
    <row r="561" spans="1:14" ht="14.25" hidden="1">
      <c r="A561" s="31"/>
      <c r="B561" s="37" t="s">
        <v>714</v>
      </c>
      <c r="C561" s="37" t="s">
        <v>715</v>
      </c>
      <c r="D561" s="154">
        <v>43153</v>
      </c>
      <c r="E561" s="37" t="s">
        <v>18</v>
      </c>
      <c r="F561" s="193"/>
      <c r="G561" s="164">
        <f t="shared" si="23"/>
        <v>129</v>
      </c>
      <c r="H561" s="210"/>
      <c r="I561" s="210"/>
      <c r="J561" s="210"/>
      <c r="K561" s="166">
        <f t="shared" si="22"/>
      </c>
      <c r="L561" s="206"/>
      <c r="M561" s="206"/>
      <c r="N561" s="18"/>
    </row>
    <row r="562" spans="1:14" ht="14.25" hidden="1">
      <c r="A562" s="31"/>
      <c r="B562" s="37" t="s">
        <v>716</v>
      </c>
      <c r="C562" s="37" t="s">
        <v>717</v>
      </c>
      <c r="D562" s="154">
        <v>43153</v>
      </c>
      <c r="E562" s="37" t="s">
        <v>15</v>
      </c>
      <c r="F562" s="193"/>
      <c r="G562" s="164">
        <f t="shared" si="23"/>
        <v>129</v>
      </c>
      <c r="H562" s="210"/>
      <c r="I562" s="210"/>
      <c r="J562" s="210"/>
      <c r="K562" s="166">
        <f t="shared" si="22"/>
      </c>
      <c r="L562" s="210"/>
      <c r="M562" s="210"/>
      <c r="N562" s="18"/>
    </row>
    <row r="563" spans="1:14" ht="14.25" hidden="1">
      <c r="A563" s="31"/>
      <c r="B563" s="37" t="s">
        <v>718</v>
      </c>
      <c r="C563" s="37" t="s">
        <v>719</v>
      </c>
      <c r="D563" s="154">
        <v>43153</v>
      </c>
      <c r="E563" s="37" t="s">
        <v>45</v>
      </c>
      <c r="F563" s="193">
        <v>17</v>
      </c>
      <c r="G563" s="164">
        <f t="shared" si="23"/>
        <v>129</v>
      </c>
      <c r="H563" s="210"/>
      <c r="I563" s="210"/>
      <c r="J563" s="210"/>
      <c r="K563" s="166">
        <f t="shared" si="22"/>
      </c>
      <c r="L563" s="206"/>
      <c r="M563" s="206"/>
      <c r="N563" s="18"/>
    </row>
    <row r="564" spans="1:14" ht="14.25" hidden="1">
      <c r="A564" s="31"/>
      <c r="B564" s="32" t="s">
        <v>720</v>
      </c>
      <c r="C564" s="32" t="s">
        <v>721</v>
      </c>
      <c r="D564" s="162">
        <v>43146</v>
      </c>
      <c r="E564" s="183" t="s">
        <v>18</v>
      </c>
      <c r="F564" s="193"/>
      <c r="G564" s="164">
        <f t="shared" si="23"/>
        <v>130</v>
      </c>
      <c r="H564" s="206"/>
      <c r="I564" s="206"/>
      <c r="J564" s="206"/>
      <c r="K564" s="166">
        <f t="shared" si="22"/>
      </c>
      <c r="L564" s="206"/>
      <c r="M564" s="206"/>
      <c r="N564" s="18"/>
    </row>
    <row r="565" spans="1:14" ht="14.25" hidden="1">
      <c r="A565" s="31"/>
      <c r="B565" s="32" t="s">
        <v>722</v>
      </c>
      <c r="C565" s="32" t="s">
        <v>723</v>
      </c>
      <c r="D565" s="162">
        <v>43146</v>
      </c>
      <c r="E565" s="183" t="s">
        <v>68</v>
      </c>
      <c r="F565" s="193">
        <v>61</v>
      </c>
      <c r="G565" s="164">
        <f t="shared" si="23"/>
        <v>130</v>
      </c>
      <c r="H565" s="206"/>
      <c r="I565" s="206"/>
      <c r="J565" s="206"/>
      <c r="K565" s="166">
        <f t="shared" si="22"/>
      </c>
      <c r="L565" s="165"/>
      <c r="M565" s="165"/>
      <c r="N565" s="18"/>
    </row>
    <row r="566" spans="1:14" ht="14.25" hidden="1">
      <c r="A566" s="31"/>
      <c r="B566" s="84" t="s">
        <v>724</v>
      </c>
      <c r="C566" s="84" t="s">
        <v>724</v>
      </c>
      <c r="D566" s="177">
        <v>43146</v>
      </c>
      <c r="E566" s="183" t="s">
        <v>24</v>
      </c>
      <c r="F566" s="196">
        <v>115</v>
      </c>
      <c r="G566" s="164">
        <f t="shared" si="23"/>
        <v>130</v>
      </c>
      <c r="H566" s="206"/>
      <c r="I566" s="206"/>
      <c r="J566" s="206"/>
      <c r="K566" s="166">
        <f t="shared" si="22"/>
      </c>
      <c r="L566" s="210"/>
      <c r="M566" s="210"/>
      <c r="N566" s="18"/>
    </row>
    <row r="567" spans="1:14" ht="14.25" hidden="1">
      <c r="A567" s="31"/>
      <c r="B567" s="179" t="s">
        <v>725</v>
      </c>
      <c r="C567" s="32" t="s">
        <v>726</v>
      </c>
      <c r="D567" s="162">
        <v>43139</v>
      </c>
      <c r="E567" s="183" t="s">
        <v>21</v>
      </c>
      <c r="F567" s="196">
        <v>20</v>
      </c>
      <c r="G567" s="164">
        <f t="shared" si="23"/>
        <v>131</v>
      </c>
      <c r="H567" s="206"/>
      <c r="I567" s="206"/>
      <c r="J567" s="206"/>
      <c r="K567" s="166">
        <f t="shared" si="22"/>
      </c>
      <c r="L567" s="206"/>
      <c r="M567" s="206"/>
      <c r="N567" s="18"/>
    </row>
    <row r="568" spans="1:14" ht="14.25" hidden="1">
      <c r="A568" s="31"/>
      <c r="B568" s="37" t="s">
        <v>727</v>
      </c>
      <c r="C568" s="84" t="s">
        <v>728</v>
      </c>
      <c r="D568" s="154">
        <v>43139</v>
      </c>
      <c r="E568" s="37" t="s">
        <v>27</v>
      </c>
      <c r="F568" s="193">
        <v>65</v>
      </c>
      <c r="G568" s="164">
        <f t="shared" si="23"/>
        <v>131</v>
      </c>
      <c r="H568" s="206"/>
      <c r="I568" s="206"/>
      <c r="J568" s="206"/>
      <c r="K568" s="166">
        <f t="shared" si="22"/>
      </c>
      <c r="L568" s="206"/>
      <c r="M568" s="206"/>
      <c r="N568" s="18"/>
    </row>
    <row r="569" spans="1:14" ht="14.25" hidden="1">
      <c r="A569" s="31"/>
      <c r="B569" s="32" t="s">
        <v>729</v>
      </c>
      <c r="C569" s="32" t="s">
        <v>730</v>
      </c>
      <c r="D569" s="154">
        <v>43132</v>
      </c>
      <c r="E569" s="183" t="s">
        <v>68</v>
      </c>
      <c r="F569" s="193"/>
      <c r="G569" s="164">
        <f t="shared" si="23"/>
        <v>132</v>
      </c>
      <c r="H569" s="206"/>
      <c r="I569" s="206"/>
      <c r="J569" s="206"/>
      <c r="K569" s="166">
        <f t="shared" si="22"/>
      </c>
      <c r="L569" s="165"/>
      <c r="M569" s="165"/>
      <c r="N569" s="18"/>
    </row>
    <row r="570" spans="1:14" ht="14.25" hidden="1">
      <c r="A570" s="31"/>
      <c r="B570" s="37" t="s">
        <v>731</v>
      </c>
      <c r="C570" s="84" t="s">
        <v>732</v>
      </c>
      <c r="D570" s="154">
        <v>43132</v>
      </c>
      <c r="E570" s="37" t="s">
        <v>27</v>
      </c>
      <c r="F570" s="193">
        <v>34</v>
      </c>
      <c r="G570" s="164">
        <f t="shared" si="23"/>
        <v>132</v>
      </c>
      <c r="H570" s="206"/>
      <c r="I570" s="206"/>
      <c r="J570" s="206"/>
      <c r="K570" s="166">
        <f t="shared" si="22"/>
      </c>
      <c r="L570" s="206"/>
      <c r="M570" s="206"/>
      <c r="N570" s="18"/>
    </row>
    <row r="571" spans="1:14" ht="14.25" hidden="1">
      <c r="A571" s="31"/>
      <c r="B571" s="32" t="s">
        <v>733</v>
      </c>
      <c r="C571" s="32" t="s">
        <v>734</v>
      </c>
      <c r="D571" s="154">
        <v>43132</v>
      </c>
      <c r="E571" s="183" t="s">
        <v>24</v>
      </c>
      <c r="F571" s="193">
        <v>32</v>
      </c>
      <c r="G571" s="164">
        <f t="shared" si="23"/>
        <v>132</v>
      </c>
      <c r="H571" s="206"/>
      <c r="I571" s="206"/>
      <c r="J571" s="206"/>
      <c r="K571" s="166">
        <f t="shared" si="22"/>
      </c>
      <c r="L571" s="206"/>
      <c r="M571" s="206"/>
      <c r="N571" s="18"/>
    </row>
    <row r="572" spans="1:14" ht="14.25" hidden="1">
      <c r="A572" s="31"/>
      <c r="B572" s="37" t="s">
        <v>735</v>
      </c>
      <c r="C572" s="37" t="s">
        <v>736</v>
      </c>
      <c r="D572" s="154">
        <v>43125</v>
      </c>
      <c r="E572" s="37" t="s">
        <v>18</v>
      </c>
      <c r="F572" s="193"/>
      <c r="G572" s="164">
        <f t="shared" si="23"/>
        <v>133</v>
      </c>
      <c r="H572" s="206"/>
      <c r="I572" s="206"/>
      <c r="J572" s="206"/>
      <c r="K572" s="166">
        <f t="shared" si="22"/>
      </c>
      <c r="L572" s="206"/>
      <c r="M572" s="206"/>
      <c r="N572" s="18"/>
    </row>
    <row r="573" spans="1:14" ht="14.25" hidden="1">
      <c r="A573" s="31"/>
      <c r="B573" s="37" t="s">
        <v>737</v>
      </c>
      <c r="C573" s="37" t="s">
        <v>737</v>
      </c>
      <c r="D573" s="154">
        <v>43125</v>
      </c>
      <c r="E573" s="37" t="s">
        <v>33</v>
      </c>
      <c r="F573" s="193">
        <v>1</v>
      </c>
      <c r="G573" s="164">
        <f t="shared" si="23"/>
        <v>133</v>
      </c>
      <c r="H573" s="206"/>
      <c r="I573" s="206"/>
      <c r="J573" s="206"/>
      <c r="K573" s="166">
        <f t="shared" si="22"/>
      </c>
      <c r="L573" s="206"/>
      <c r="M573" s="206"/>
      <c r="N573" s="18"/>
    </row>
    <row r="574" spans="1:14" ht="14.25" hidden="1">
      <c r="A574" s="31"/>
      <c r="B574" s="37" t="s">
        <v>738</v>
      </c>
      <c r="C574" s="37" t="s">
        <v>739</v>
      </c>
      <c r="D574" s="154">
        <v>43125</v>
      </c>
      <c r="E574" s="37" t="s">
        <v>18</v>
      </c>
      <c r="F574" s="193"/>
      <c r="G574" s="164">
        <f t="shared" si="23"/>
        <v>133</v>
      </c>
      <c r="H574" s="206"/>
      <c r="I574" s="206"/>
      <c r="J574" s="206"/>
      <c r="K574" s="166">
        <f t="shared" si="22"/>
      </c>
      <c r="L574" s="206"/>
      <c r="M574" s="206"/>
      <c r="N574" s="18"/>
    </row>
    <row r="575" spans="1:14" ht="14.25" hidden="1">
      <c r="A575" s="31"/>
      <c r="B575" s="37" t="s">
        <v>740</v>
      </c>
      <c r="C575" s="37" t="s">
        <v>741</v>
      </c>
      <c r="D575" s="154">
        <v>43125</v>
      </c>
      <c r="E575" s="37" t="s">
        <v>15</v>
      </c>
      <c r="F575" s="193"/>
      <c r="G575" s="164">
        <f t="shared" si="23"/>
        <v>133</v>
      </c>
      <c r="H575" s="206"/>
      <c r="I575" s="206"/>
      <c r="J575" s="206"/>
      <c r="K575" s="166">
        <f t="shared" si="22"/>
      </c>
      <c r="L575" s="206"/>
      <c r="M575" s="206"/>
      <c r="N575" s="18"/>
    </row>
    <row r="576" spans="1:14" ht="14.25" hidden="1">
      <c r="A576" s="31"/>
      <c r="B576" s="32" t="s">
        <v>742</v>
      </c>
      <c r="C576" s="32" t="s">
        <v>743</v>
      </c>
      <c r="D576" s="162">
        <v>43118</v>
      </c>
      <c r="E576" s="183" t="s">
        <v>27</v>
      </c>
      <c r="F576" s="193">
        <v>40</v>
      </c>
      <c r="G576" s="164">
        <f t="shared" si="23"/>
        <v>134</v>
      </c>
      <c r="H576" s="165"/>
      <c r="I576" s="165"/>
      <c r="J576" s="165"/>
      <c r="K576" s="166">
        <f t="shared" si="22"/>
      </c>
      <c r="L576" s="165"/>
      <c r="M576" s="165"/>
      <c r="N576" s="18"/>
    </row>
    <row r="577" spans="1:14" ht="14.25" hidden="1">
      <c r="A577" s="31"/>
      <c r="B577" s="32" t="s">
        <v>744</v>
      </c>
      <c r="C577" s="32" t="s">
        <v>745</v>
      </c>
      <c r="D577" s="162">
        <v>43118</v>
      </c>
      <c r="E577" s="183" t="s">
        <v>15</v>
      </c>
      <c r="F577" s="193"/>
      <c r="G577" s="164">
        <f t="shared" si="23"/>
        <v>134</v>
      </c>
      <c r="H577" s="165"/>
      <c r="I577" s="165"/>
      <c r="J577" s="165"/>
      <c r="K577" s="166">
        <f t="shared" si="22"/>
      </c>
      <c r="L577" s="165"/>
      <c r="M577" s="165"/>
      <c r="N577" s="18"/>
    </row>
    <row r="578" spans="1:14" ht="14.25" hidden="1">
      <c r="A578" s="31"/>
      <c r="B578" s="37" t="s">
        <v>746</v>
      </c>
      <c r="C578" s="37" t="s">
        <v>747</v>
      </c>
      <c r="D578" s="154">
        <v>43118</v>
      </c>
      <c r="E578" s="37" t="s">
        <v>45</v>
      </c>
      <c r="F578" s="197">
        <v>9</v>
      </c>
      <c r="G578" s="164">
        <f t="shared" si="23"/>
        <v>134</v>
      </c>
      <c r="H578" s="206"/>
      <c r="I578" s="206"/>
      <c r="J578" s="206"/>
      <c r="K578" s="166">
        <f t="shared" si="22"/>
      </c>
      <c r="L578" s="206"/>
      <c r="M578" s="206"/>
      <c r="N578" s="18"/>
    </row>
    <row r="579" spans="1:14" ht="14.25" hidden="1">
      <c r="A579" s="31"/>
      <c r="B579" s="32" t="s">
        <v>748</v>
      </c>
      <c r="C579" s="32" t="s">
        <v>748</v>
      </c>
      <c r="D579" s="162">
        <v>43118</v>
      </c>
      <c r="E579" s="183" t="s">
        <v>24</v>
      </c>
      <c r="F579" s="193"/>
      <c r="G579" s="164">
        <f t="shared" si="23"/>
        <v>134</v>
      </c>
      <c r="H579" s="206"/>
      <c r="I579" s="206"/>
      <c r="J579" s="206"/>
      <c r="K579" s="166">
        <f aca="true" t="shared" si="24" ref="K579:K642">IF(J579&lt;&gt;0,-(J579-H579)/J579,"")</f>
      </c>
      <c r="L579" s="206"/>
      <c r="M579" s="206"/>
      <c r="N579" s="18"/>
    </row>
    <row r="580" spans="1:14" ht="14.25" hidden="1">
      <c r="A580" s="31"/>
      <c r="B580" s="37" t="s">
        <v>749</v>
      </c>
      <c r="C580" s="37" t="s">
        <v>750</v>
      </c>
      <c r="D580" s="154">
        <v>43111</v>
      </c>
      <c r="E580" s="37" t="s">
        <v>27</v>
      </c>
      <c r="F580" s="193">
        <v>42</v>
      </c>
      <c r="G580" s="164">
        <f t="shared" si="23"/>
        <v>135</v>
      </c>
      <c r="H580" s="165"/>
      <c r="I580" s="165"/>
      <c r="J580" s="165"/>
      <c r="K580" s="166">
        <f t="shared" si="24"/>
      </c>
      <c r="L580" s="165"/>
      <c r="M580" s="165"/>
      <c r="N580" s="18"/>
    </row>
    <row r="581" spans="1:14" ht="14.25" hidden="1">
      <c r="A581" s="31"/>
      <c r="B581" s="37" t="s">
        <v>751</v>
      </c>
      <c r="C581" s="37" t="s">
        <v>752</v>
      </c>
      <c r="D581" s="154">
        <v>43111</v>
      </c>
      <c r="E581" s="37" t="s">
        <v>33</v>
      </c>
      <c r="F581" s="193">
        <v>3</v>
      </c>
      <c r="G581" s="164">
        <f t="shared" si="23"/>
        <v>135</v>
      </c>
      <c r="H581" s="165"/>
      <c r="I581" s="165"/>
      <c r="J581" s="165"/>
      <c r="K581" s="166">
        <f t="shared" si="24"/>
      </c>
      <c r="L581" s="165"/>
      <c r="M581" s="165"/>
      <c r="N581" s="18"/>
    </row>
    <row r="582" spans="1:14" ht="14.25" hidden="1">
      <c r="A582" s="31"/>
      <c r="B582" s="37" t="s">
        <v>753</v>
      </c>
      <c r="C582" s="37" t="s">
        <v>754</v>
      </c>
      <c r="D582" s="154">
        <v>43111</v>
      </c>
      <c r="E582" s="37" t="s">
        <v>45</v>
      </c>
      <c r="F582" s="193">
        <v>6</v>
      </c>
      <c r="G582" s="164">
        <f t="shared" si="23"/>
        <v>135</v>
      </c>
      <c r="H582" s="206"/>
      <c r="I582" s="206"/>
      <c r="J582" s="206"/>
      <c r="K582" s="166">
        <f t="shared" si="24"/>
      </c>
      <c r="L582" s="206"/>
      <c r="M582" s="206"/>
      <c r="N582" s="18"/>
    </row>
    <row r="583" spans="1:14" ht="14.25" hidden="1">
      <c r="A583" s="31"/>
      <c r="B583" s="37" t="s">
        <v>755</v>
      </c>
      <c r="C583" s="37" t="s">
        <v>755</v>
      </c>
      <c r="D583" s="154">
        <v>43111</v>
      </c>
      <c r="E583" s="37" t="s">
        <v>68</v>
      </c>
      <c r="F583" s="193"/>
      <c r="G583" s="164">
        <f t="shared" si="23"/>
        <v>135</v>
      </c>
      <c r="H583" s="206"/>
      <c r="I583" s="206"/>
      <c r="J583" s="206"/>
      <c r="K583" s="166">
        <f t="shared" si="24"/>
      </c>
      <c r="L583" s="206"/>
      <c r="M583" s="206"/>
      <c r="N583" s="18"/>
    </row>
    <row r="584" spans="1:14" ht="14.25" hidden="1">
      <c r="A584" s="31"/>
      <c r="B584" s="32" t="s">
        <v>756</v>
      </c>
      <c r="C584" s="32" t="s">
        <v>757</v>
      </c>
      <c r="D584" s="162">
        <v>43104</v>
      </c>
      <c r="E584" s="183" t="s">
        <v>27</v>
      </c>
      <c r="F584" s="193">
        <v>39</v>
      </c>
      <c r="G584" s="164">
        <f t="shared" si="23"/>
        <v>136</v>
      </c>
      <c r="H584" s="206"/>
      <c r="I584" s="206"/>
      <c r="J584" s="206"/>
      <c r="K584" s="166">
        <f t="shared" si="24"/>
      </c>
      <c r="L584" s="206"/>
      <c r="M584" s="206"/>
      <c r="N584" s="18"/>
    </row>
    <row r="585" spans="1:14" ht="14.25" hidden="1">
      <c r="A585" s="31"/>
      <c r="B585" s="32" t="s">
        <v>758</v>
      </c>
      <c r="C585" s="32" t="s">
        <v>759</v>
      </c>
      <c r="D585" s="162">
        <v>43104</v>
      </c>
      <c r="E585" s="183" t="s">
        <v>21</v>
      </c>
      <c r="F585" s="193">
        <v>47</v>
      </c>
      <c r="G585" s="164">
        <f t="shared" si="23"/>
        <v>136</v>
      </c>
      <c r="H585" s="165"/>
      <c r="I585" s="165"/>
      <c r="J585" s="165"/>
      <c r="K585" s="166">
        <f t="shared" si="24"/>
      </c>
      <c r="L585" s="165"/>
      <c r="M585" s="165"/>
      <c r="N585" s="18"/>
    </row>
    <row r="586" spans="1:14" ht="14.25" hidden="1">
      <c r="A586" s="31"/>
      <c r="B586" s="32" t="s">
        <v>760</v>
      </c>
      <c r="C586" s="32" t="s">
        <v>761</v>
      </c>
      <c r="D586" s="162">
        <v>43104</v>
      </c>
      <c r="E586" s="183" t="s">
        <v>21</v>
      </c>
      <c r="F586" s="193">
        <v>30</v>
      </c>
      <c r="G586" s="164">
        <f t="shared" si="23"/>
        <v>136</v>
      </c>
      <c r="H586" s="165"/>
      <c r="I586" s="165"/>
      <c r="J586" s="165"/>
      <c r="K586" s="166">
        <f t="shared" si="24"/>
      </c>
      <c r="L586" s="165"/>
      <c r="M586" s="165"/>
      <c r="N586" s="18"/>
    </row>
    <row r="587" spans="1:14" ht="14.25" hidden="1">
      <c r="A587" s="31"/>
      <c r="B587" s="32" t="s">
        <v>762</v>
      </c>
      <c r="C587" s="32" t="s">
        <v>763</v>
      </c>
      <c r="D587" s="162">
        <v>43104</v>
      </c>
      <c r="E587" s="183" t="s">
        <v>15</v>
      </c>
      <c r="F587" s="193">
        <v>28</v>
      </c>
      <c r="G587" s="164">
        <f t="shared" si="23"/>
        <v>136</v>
      </c>
      <c r="H587" s="165"/>
      <c r="I587" s="165"/>
      <c r="J587" s="165"/>
      <c r="K587" s="166">
        <f t="shared" si="24"/>
      </c>
      <c r="L587" s="165"/>
      <c r="M587" s="206"/>
      <c r="N587" s="18"/>
    </row>
    <row r="588" spans="1:14" ht="14.25" hidden="1">
      <c r="A588" s="31"/>
      <c r="B588" s="32" t="s">
        <v>764</v>
      </c>
      <c r="C588" s="32" t="s">
        <v>765</v>
      </c>
      <c r="D588" s="162">
        <v>43097</v>
      </c>
      <c r="E588" s="183" t="s">
        <v>18</v>
      </c>
      <c r="F588" s="193"/>
      <c r="G588" s="164">
        <f t="shared" si="23"/>
        <v>137</v>
      </c>
      <c r="H588" s="206"/>
      <c r="I588" s="206"/>
      <c r="J588" s="206"/>
      <c r="K588" s="166">
        <f t="shared" si="24"/>
      </c>
      <c r="L588" s="206"/>
      <c r="M588" s="206"/>
      <c r="N588" s="18"/>
    </row>
    <row r="589" spans="1:14" ht="14.25" hidden="1">
      <c r="A589" s="31"/>
      <c r="B589" s="32" t="s">
        <v>766</v>
      </c>
      <c r="C589" s="32" t="s">
        <v>767</v>
      </c>
      <c r="D589" s="162">
        <v>43097</v>
      </c>
      <c r="E589" s="183" t="s">
        <v>27</v>
      </c>
      <c r="F589" s="193">
        <v>33</v>
      </c>
      <c r="G589" s="164">
        <f t="shared" si="23"/>
        <v>137</v>
      </c>
      <c r="H589" s="206"/>
      <c r="I589" s="206"/>
      <c r="J589" s="206"/>
      <c r="K589" s="166">
        <f t="shared" si="24"/>
      </c>
      <c r="L589" s="206"/>
      <c r="M589" s="206"/>
      <c r="N589" s="18"/>
    </row>
    <row r="590" spans="1:14" ht="14.25" hidden="1">
      <c r="A590" s="31"/>
      <c r="B590" s="32" t="s">
        <v>768</v>
      </c>
      <c r="C590" s="32" t="s">
        <v>769</v>
      </c>
      <c r="D590" s="162">
        <v>43097</v>
      </c>
      <c r="E590" s="183" t="s">
        <v>24</v>
      </c>
      <c r="F590" s="193"/>
      <c r="G590" s="164">
        <f t="shared" si="23"/>
        <v>137</v>
      </c>
      <c r="H590" s="206"/>
      <c r="I590" s="206"/>
      <c r="J590" s="206"/>
      <c r="K590" s="166">
        <f t="shared" si="24"/>
      </c>
      <c r="L590" s="206"/>
      <c r="M590" s="206"/>
      <c r="N590" s="18"/>
    </row>
    <row r="591" spans="1:14" ht="14.25" hidden="1">
      <c r="A591" s="31"/>
      <c r="B591" s="32" t="s">
        <v>770</v>
      </c>
      <c r="C591" s="32" t="s">
        <v>771</v>
      </c>
      <c r="D591" s="162">
        <v>43097</v>
      </c>
      <c r="E591" s="183" t="s">
        <v>45</v>
      </c>
      <c r="F591" s="193">
        <v>2</v>
      </c>
      <c r="G591" s="164">
        <f t="shared" si="23"/>
        <v>137</v>
      </c>
      <c r="H591" s="206"/>
      <c r="I591" s="206"/>
      <c r="J591" s="206"/>
      <c r="K591" s="166">
        <f t="shared" si="24"/>
      </c>
      <c r="L591" s="206"/>
      <c r="M591" s="206"/>
      <c r="N591" s="18"/>
    </row>
    <row r="592" spans="1:14" ht="14.25" hidden="1">
      <c r="A592" s="31"/>
      <c r="B592" s="32" t="s">
        <v>772</v>
      </c>
      <c r="C592" s="32" t="s">
        <v>773</v>
      </c>
      <c r="D592" s="162">
        <v>43097</v>
      </c>
      <c r="E592" s="183" t="s">
        <v>15</v>
      </c>
      <c r="F592" s="193"/>
      <c r="G592" s="164">
        <f aca="true" t="shared" si="25" ref="G592:G655">ROUNDUP(DATEDIF(D592,$B$791,"d")/7,0)</f>
        <v>137</v>
      </c>
      <c r="H592" s="206"/>
      <c r="I592" s="206"/>
      <c r="J592" s="206"/>
      <c r="K592" s="166">
        <f t="shared" si="24"/>
      </c>
      <c r="L592" s="206"/>
      <c r="M592" s="206"/>
      <c r="N592" s="18"/>
    </row>
    <row r="593" spans="1:14" ht="14.25" hidden="1">
      <c r="A593" s="31"/>
      <c r="B593" s="32" t="s">
        <v>774</v>
      </c>
      <c r="C593" s="32" t="s">
        <v>775</v>
      </c>
      <c r="D593" s="162">
        <v>43097</v>
      </c>
      <c r="E593" s="183" t="s">
        <v>462</v>
      </c>
      <c r="F593" s="193"/>
      <c r="G593" s="164">
        <f t="shared" si="25"/>
        <v>137</v>
      </c>
      <c r="H593" s="206"/>
      <c r="I593" s="206"/>
      <c r="J593" s="206"/>
      <c r="K593" s="166">
        <f t="shared" si="24"/>
      </c>
      <c r="L593" s="206"/>
      <c r="M593" s="206"/>
      <c r="N593" s="18"/>
    </row>
    <row r="594" spans="1:14" ht="14.25" hidden="1">
      <c r="A594" s="31"/>
      <c r="B594" s="32" t="s">
        <v>776</v>
      </c>
      <c r="C594" s="32" t="s">
        <v>777</v>
      </c>
      <c r="D594" s="162">
        <v>43097</v>
      </c>
      <c r="E594" s="183" t="s">
        <v>134</v>
      </c>
      <c r="F594" s="193"/>
      <c r="G594" s="164">
        <f t="shared" si="25"/>
        <v>137</v>
      </c>
      <c r="H594" s="206"/>
      <c r="I594" s="206"/>
      <c r="J594" s="206"/>
      <c r="K594" s="166">
        <f t="shared" si="24"/>
      </c>
      <c r="L594" s="206"/>
      <c r="M594" s="206"/>
      <c r="N594" s="18"/>
    </row>
    <row r="595" spans="1:14" ht="14.25" hidden="1">
      <c r="A595" s="31"/>
      <c r="B595" s="32" t="s">
        <v>778</v>
      </c>
      <c r="C595" s="32" t="s">
        <v>779</v>
      </c>
      <c r="D595" s="162">
        <v>43090</v>
      </c>
      <c r="E595" s="183" t="s">
        <v>18</v>
      </c>
      <c r="F595" s="193"/>
      <c r="G595" s="164">
        <f t="shared" si="25"/>
        <v>138</v>
      </c>
      <c r="H595" s="165"/>
      <c r="I595" s="165"/>
      <c r="J595" s="165"/>
      <c r="K595" s="166">
        <f t="shared" si="24"/>
      </c>
      <c r="L595" s="206"/>
      <c r="M595" s="206"/>
      <c r="N595" s="18"/>
    </row>
    <row r="596" spans="1:14" ht="14.25" hidden="1">
      <c r="A596" s="31"/>
      <c r="B596" s="32" t="s">
        <v>780</v>
      </c>
      <c r="C596" s="32" t="s">
        <v>781</v>
      </c>
      <c r="D596" s="162">
        <v>43090</v>
      </c>
      <c r="E596" s="183" t="s">
        <v>21</v>
      </c>
      <c r="F596" s="193">
        <v>56</v>
      </c>
      <c r="G596" s="164">
        <f t="shared" si="25"/>
        <v>138</v>
      </c>
      <c r="H596" s="165"/>
      <c r="I596" s="165"/>
      <c r="J596" s="165"/>
      <c r="K596" s="166">
        <f t="shared" si="24"/>
      </c>
      <c r="L596" s="165"/>
      <c r="M596" s="165"/>
      <c r="N596" s="18"/>
    </row>
    <row r="597" spans="1:14" ht="14.25" hidden="1">
      <c r="A597" s="31"/>
      <c r="B597" s="32" t="s">
        <v>782</v>
      </c>
      <c r="C597" s="32" t="s">
        <v>783</v>
      </c>
      <c r="D597" s="162">
        <v>43090</v>
      </c>
      <c r="E597" s="183" t="s">
        <v>24</v>
      </c>
      <c r="F597" s="193"/>
      <c r="G597" s="164">
        <f t="shared" si="25"/>
        <v>138</v>
      </c>
      <c r="H597" s="206"/>
      <c r="I597" s="206"/>
      <c r="J597" s="206"/>
      <c r="K597" s="166">
        <f t="shared" si="24"/>
      </c>
      <c r="L597" s="206"/>
      <c r="M597" s="206"/>
      <c r="N597" s="18"/>
    </row>
    <row r="598" spans="1:14" ht="14.25" hidden="1">
      <c r="A598" s="31"/>
      <c r="B598" s="32" t="s">
        <v>784</v>
      </c>
      <c r="C598" s="32" t="s">
        <v>785</v>
      </c>
      <c r="D598" s="162">
        <v>43090</v>
      </c>
      <c r="E598" s="183" t="s">
        <v>33</v>
      </c>
      <c r="F598" s="193">
        <v>1</v>
      </c>
      <c r="G598" s="164">
        <f t="shared" si="25"/>
        <v>138</v>
      </c>
      <c r="H598" s="206"/>
      <c r="I598" s="206"/>
      <c r="J598" s="206"/>
      <c r="K598" s="166">
        <f t="shared" si="24"/>
      </c>
      <c r="L598" s="206"/>
      <c r="M598" s="206"/>
      <c r="N598" s="18"/>
    </row>
    <row r="599" spans="1:14" ht="14.25" hidden="1">
      <c r="A599" s="31"/>
      <c r="B599" s="32" t="s">
        <v>786</v>
      </c>
      <c r="C599" s="32" t="s">
        <v>787</v>
      </c>
      <c r="D599" s="162">
        <v>43090</v>
      </c>
      <c r="E599" s="183" t="s">
        <v>134</v>
      </c>
      <c r="F599" s="193"/>
      <c r="G599" s="164">
        <f t="shared" si="25"/>
        <v>138</v>
      </c>
      <c r="H599" s="206"/>
      <c r="I599" s="206"/>
      <c r="J599" s="206"/>
      <c r="K599" s="166">
        <f t="shared" si="24"/>
      </c>
      <c r="L599" s="206"/>
      <c r="M599" s="206"/>
      <c r="N599" s="18"/>
    </row>
    <row r="600" spans="1:14" ht="14.25" hidden="1">
      <c r="A600" s="31"/>
      <c r="B600" s="32" t="s">
        <v>788</v>
      </c>
      <c r="C600" s="32" t="s">
        <v>789</v>
      </c>
      <c r="D600" s="177">
        <v>43083</v>
      </c>
      <c r="E600" s="183" t="s">
        <v>18</v>
      </c>
      <c r="F600" s="193"/>
      <c r="G600" s="164">
        <f t="shared" si="25"/>
        <v>139</v>
      </c>
      <c r="H600" s="165"/>
      <c r="I600" s="165"/>
      <c r="J600" s="165"/>
      <c r="K600" s="166">
        <f t="shared" si="24"/>
      </c>
      <c r="L600" s="206"/>
      <c r="M600" s="206"/>
      <c r="N600" s="18"/>
    </row>
    <row r="601" spans="1:14" ht="14.25" hidden="1">
      <c r="A601" s="31"/>
      <c r="B601" s="84" t="s">
        <v>790</v>
      </c>
      <c r="C601" s="84" t="s">
        <v>791</v>
      </c>
      <c r="D601" s="177">
        <v>43083</v>
      </c>
      <c r="E601" s="183" t="s">
        <v>68</v>
      </c>
      <c r="F601" s="84"/>
      <c r="G601" s="164">
        <f t="shared" si="25"/>
        <v>139</v>
      </c>
      <c r="H601" s="206"/>
      <c r="I601" s="206"/>
      <c r="J601" s="206"/>
      <c r="K601" s="166">
        <f t="shared" si="24"/>
      </c>
      <c r="L601" s="206"/>
      <c r="M601" s="206"/>
      <c r="N601" s="18"/>
    </row>
    <row r="602" spans="1:14" ht="14.25" hidden="1">
      <c r="A602" s="31"/>
      <c r="B602" s="32" t="s">
        <v>792</v>
      </c>
      <c r="C602" s="32" t="s">
        <v>793</v>
      </c>
      <c r="D602" s="177">
        <v>43083</v>
      </c>
      <c r="E602" s="183" t="s">
        <v>15</v>
      </c>
      <c r="F602" s="193">
        <v>31</v>
      </c>
      <c r="G602" s="164">
        <f t="shared" si="25"/>
        <v>139</v>
      </c>
      <c r="H602" s="206"/>
      <c r="I602" s="206"/>
      <c r="J602" s="206"/>
      <c r="K602" s="166">
        <f t="shared" si="24"/>
      </c>
      <c r="L602" s="206"/>
      <c r="M602" s="206"/>
      <c r="N602" s="18"/>
    </row>
    <row r="603" spans="1:14" ht="14.25" hidden="1">
      <c r="A603" s="31"/>
      <c r="B603" s="32" t="s">
        <v>794</v>
      </c>
      <c r="C603" s="32" t="s">
        <v>795</v>
      </c>
      <c r="D603" s="162">
        <v>43076</v>
      </c>
      <c r="E603" s="183" t="s">
        <v>27</v>
      </c>
      <c r="F603" s="193">
        <v>54</v>
      </c>
      <c r="G603" s="164">
        <f t="shared" si="25"/>
        <v>140</v>
      </c>
      <c r="H603" s="206"/>
      <c r="I603" s="206"/>
      <c r="J603" s="206"/>
      <c r="K603" s="166">
        <f t="shared" si="24"/>
      </c>
      <c r="L603" s="206"/>
      <c r="M603" s="206"/>
      <c r="N603" s="18"/>
    </row>
    <row r="604" spans="1:14" ht="14.25" hidden="1">
      <c r="A604" s="31"/>
      <c r="B604" s="32" t="s">
        <v>796</v>
      </c>
      <c r="C604" s="32" t="s">
        <v>797</v>
      </c>
      <c r="D604" s="162">
        <v>43076</v>
      </c>
      <c r="E604" s="183" t="s">
        <v>45</v>
      </c>
      <c r="F604" s="193">
        <v>4</v>
      </c>
      <c r="G604" s="164">
        <f t="shared" si="25"/>
        <v>140</v>
      </c>
      <c r="H604" s="206"/>
      <c r="I604" s="206"/>
      <c r="J604" s="206"/>
      <c r="K604" s="166">
        <f t="shared" si="24"/>
      </c>
      <c r="L604" s="206"/>
      <c r="M604" s="206"/>
      <c r="N604" s="18"/>
    </row>
    <row r="605" spans="1:14" ht="14.25" hidden="1">
      <c r="A605" s="31"/>
      <c r="B605" s="32" t="s">
        <v>798</v>
      </c>
      <c r="C605" s="32" t="s">
        <v>799</v>
      </c>
      <c r="D605" s="162">
        <v>43076</v>
      </c>
      <c r="E605" s="183" t="s">
        <v>179</v>
      </c>
      <c r="F605" s="193">
        <v>18</v>
      </c>
      <c r="G605" s="164">
        <f t="shared" si="25"/>
        <v>140</v>
      </c>
      <c r="H605" s="206"/>
      <c r="I605" s="206"/>
      <c r="J605" s="206"/>
      <c r="K605" s="166">
        <f t="shared" si="24"/>
      </c>
      <c r="L605" s="206"/>
      <c r="M605" s="206"/>
      <c r="N605" s="18"/>
    </row>
    <row r="606" spans="1:14" ht="14.25" hidden="1">
      <c r="A606" s="31"/>
      <c r="B606" s="32" t="s">
        <v>800</v>
      </c>
      <c r="C606" s="32" t="s">
        <v>800</v>
      </c>
      <c r="D606" s="162">
        <v>43076</v>
      </c>
      <c r="E606" s="183" t="s">
        <v>179</v>
      </c>
      <c r="F606" s="193">
        <v>10</v>
      </c>
      <c r="G606" s="164">
        <f t="shared" si="25"/>
        <v>140</v>
      </c>
      <c r="H606" s="206"/>
      <c r="I606" s="206"/>
      <c r="J606" s="206"/>
      <c r="K606" s="166">
        <f t="shared" si="24"/>
      </c>
      <c r="L606" s="206"/>
      <c r="M606" s="206"/>
      <c r="N606" s="18"/>
    </row>
    <row r="607" spans="1:14" ht="14.25" hidden="1">
      <c r="A607" s="31"/>
      <c r="B607" s="32" t="s">
        <v>801</v>
      </c>
      <c r="C607" s="32" t="s">
        <v>802</v>
      </c>
      <c r="D607" s="162">
        <v>43076</v>
      </c>
      <c r="E607" s="183" t="s">
        <v>45</v>
      </c>
      <c r="F607" s="193">
        <v>1</v>
      </c>
      <c r="G607" s="164">
        <f t="shared" si="25"/>
        <v>140</v>
      </c>
      <c r="H607" s="206"/>
      <c r="I607" s="206"/>
      <c r="J607" s="206"/>
      <c r="K607" s="166">
        <f t="shared" si="24"/>
      </c>
      <c r="L607" s="206"/>
      <c r="M607" s="206"/>
      <c r="N607" s="18"/>
    </row>
    <row r="608" spans="1:14" ht="14.25" hidden="1">
      <c r="A608" s="31"/>
      <c r="B608" s="32" t="s">
        <v>803</v>
      </c>
      <c r="C608" s="32" t="s">
        <v>803</v>
      </c>
      <c r="D608" s="162">
        <v>43069</v>
      </c>
      <c r="E608" s="183" t="s">
        <v>15</v>
      </c>
      <c r="F608" s="193">
        <v>45</v>
      </c>
      <c r="G608" s="164">
        <f t="shared" si="25"/>
        <v>141</v>
      </c>
      <c r="H608" s="206"/>
      <c r="I608" s="206"/>
      <c r="J608" s="206"/>
      <c r="K608" s="166">
        <f t="shared" si="24"/>
      </c>
      <c r="L608" s="206"/>
      <c r="M608" s="206"/>
      <c r="N608" s="18"/>
    </row>
    <row r="609" spans="1:14" ht="14.25" hidden="1">
      <c r="A609" s="31"/>
      <c r="B609" s="32" t="s">
        <v>804</v>
      </c>
      <c r="C609" s="32" t="s">
        <v>805</v>
      </c>
      <c r="D609" s="162">
        <v>43069</v>
      </c>
      <c r="E609" s="183" t="s">
        <v>33</v>
      </c>
      <c r="F609" s="193">
        <v>1</v>
      </c>
      <c r="G609" s="164">
        <f t="shared" si="25"/>
        <v>141</v>
      </c>
      <c r="H609" s="206"/>
      <c r="I609" s="206"/>
      <c r="J609" s="206"/>
      <c r="K609" s="166">
        <f t="shared" si="24"/>
      </c>
      <c r="L609" s="206"/>
      <c r="M609" s="206"/>
      <c r="N609" s="18"/>
    </row>
    <row r="610" spans="1:14" ht="14.25" hidden="1">
      <c r="A610" s="31"/>
      <c r="B610" s="32" t="s">
        <v>806</v>
      </c>
      <c r="C610" s="32" t="s">
        <v>807</v>
      </c>
      <c r="D610" s="162">
        <v>43069</v>
      </c>
      <c r="E610" s="183" t="s">
        <v>45</v>
      </c>
      <c r="F610" s="193">
        <v>5</v>
      </c>
      <c r="G610" s="164">
        <f t="shared" si="25"/>
        <v>141</v>
      </c>
      <c r="H610" s="206"/>
      <c r="I610" s="206"/>
      <c r="J610" s="206"/>
      <c r="K610" s="166">
        <f t="shared" si="24"/>
      </c>
      <c r="L610" s="206"/>
      <c r="M610" s="206"/>
      <c r="N610" s="18"/>
    </row>
    <row r="611" spans="1:14" ht="14.25" hidden="1">
      <c r="A611" s="31"/>
      <c r="B611" s="32" t="s">
        <v>808</v>
      </c>
      <c r="C611" s="32" t="s">
        <v>808</v>
      </c>
      <c r="D611" s="162">
        <v>43062</v>
      </c>
      <c r="E611" s="183" t="s">
        <v>18</v>
      </c>
      <c r="F611" s="193"/>
      <c r="G611" s="164">
        <f t="shared" si="25"/>
        <v>142</v>
      </c>
      <c r="H611" s="206"/>
      <c r="I611" s="206"/>
      <c r="J611" s="206"/>
      <c r="K611" s="166">
        <f t="shared" si="24"/>
      </c>
      <c r="L611" s="206"/>
      <c r="M611" s="206"/>
      <c r="N611" s="18"/>
    </row>
    <row r="612" spans="1:14" ht="14.25" hidden="1">
      <c r="A612" s="31"/>
      <c r="B612" s="32" t="s">
        <v>809</v>
      </c>
      <c r="C612" s="32" t="s">
        <v>809</v>
      </c>
      <c r="D612" s="162">
        <v>43062</v>
      </c>
      <c r="E612" s="183" t="s">
        <v>21</v>
      </c>
      <c r="F612" s="193">
        <v>68</v>
      </c>
      <c r="G612" s="164">
        <f t="shared" si="25"/>
        <v>142</v>
      </c>
      <c r="H612" s="206"/>
      <c r="I612" s="206"/>
      <c r="J612" s="206"/>
      <c r="K612" s="166">
        <f t="shared" si="24"/>
      </c>
      <c r="L612" s="206"/>
      <c r="M612" s="206"/>
      <c r="N612" s="18"/>
    </row>
    <row r="613" spans="1:14" ht="14.25" hidden="1">
      <c r="A613" s="31"/>
      <c r="B613" s="179" t="s">
        <v>810</v>
      </c>
      <c r="C613" s="32" t="s">
        <v>811</v>
      </c>
      <c r="D613" s="162">
        <v>43062</v>
      </c>
      <c r="E613" s="183" t="s">
        <v>24</v>
      </c>
      <c r="F613" s="193"/>
      <c r="G613" s="164">
        <f t="shared" si="25"/>
        <v>142</v>
      </c>
      <c r="H613" s="206"/>
      <c r="I613" s="206"/>
      <c r="J613" s="206"/>
      <c r="K613" s="166">
        <f t="shared" si="24"/>
      </c>
      <c r="L613" s="206"/>
      <c r="M613" s="206"/>
      <c r="N613" s="18"/>
    </row>
    <row r="614" spans="1:14" ht="14.25" hidden="1">
      <c r="A614" s="31"/>
      <c r="B614" s="32" t="s">
        <v>337</v>
      </c>
      <c r="C614" s="32" t="s">
        <v>812</v>
      </c>
      <c r="D614" s="162">
        <v>43062</v>
      </c>
      <c r="E614" s="183" t="s">
        <v>33</v>
      </c>
      <c r="F614" s="193">
        <v>2</v>
      </c>
      <c r="G614" s="164">
        <f t="shared" si="25"/>
        <v>142</v>
      </c>
      <c r="H614" s="206"/>
      <c r="I614" s="206"/>
      <c r="J614" s="206"/>
      <c r="K614" s="166">
        <f t="shared" si="24"/>
      </c>
      <c r="L614" s="206"/>
      <c r="M614" s="206"/>
      <c r="N614" s="18"/>
    </row>
    <row r="615" spans="1:14" ht="14.25" hidden="1">
      <c r="A615" s="31"/>
      <c r="B615" s="32" t="s">
        <v>813</v>
      </c>
      <c r="C615" s="32" t="s">
        <v>814</v>
      </c>
      <c r="D615" s="162">
        <v>43055</v>
      </c>
      <c r="E615" s="183" t="s">
        <v>21</v>
      </c>
      <c r="F615" s="193">
        <v>57</v>
      </c>
      <c r="G615" s="164">
        <f t="shared" si="25"/>
        <v>143</v>
      </c>
      <c r="H615" s="206"/>
      <c r="I615" s="206"/>
      <c r="J615" s="206"/>
      <c r="K615" s="166">
        <f t="shared" si="24"/>
      </c>
      <c r="L615" s="206"/>
      <c r="M615" s="206"/>
      <c r="N615" s="18"/>
    </row>
    <row r="616" spans="1:14" ht="14.25" hidden="1">
      <c r="A616" s="31"/>
      <c r="B616" s="32" t="s">
        <v>815</v>
      </c>
      <c r="C616" s="32" t="s">
        <v>816</v>
      </c>
      <c r="D616" s="162">
        <v>43055</v>
      </c>
      <c r="E616" s="183" t="s">
        <v>27</v>
      </c>
      <c r="F616" s="193">
        <v>35</v>
      </c>
      <c r="G616" s="164">
        <f t="shared" si="25"/>
        <v>143</v>
      </c>
      <c r="H616" s="206"/>
      <c r="I616" s="206"/>
      <c r="J616" s="206"/>
      <c r="K616" s="166">
        <f t="shared" si="24"/>
      </c>
      <c r="L616" s="206"/>
      <c r="M616" s="206"/>
      <c r="N616" s="18"/>
    </row>
    <row r="617" spans="1:14" ht="14.25" hidden="1">
      <c r="A617" s="31"/>
      <c r="B617" s="32" t="s">
        <v>817</v>
      </c>
      <c r="C617" s="32" t="s">
        <v>818</v>
      </c>
      <c r="D617" s="177">
        <v>43055</v>
      </c>
      <c r="E617" s="183" t="s">
        <v>68</v>
      </c>
      <c r="F617" s="193"/>
      <c r="G617" s="164">
        <f t="shared" si="25"/>
        <v>143</v>
      </c>
      <c r="H617" s="206"/>
      <c r="I617" s="206"/>
      <c r="J617" s="206"/>
      <c r="K617" s="166">
        <f t="shared" si="24"/>
      </c>
      <c r="L617" s="206"/>
      <c r="M617" s="206"/>
      <c r="N617" s="18"/>
    </row>
    <row r="618" spans="1:14" ht="14.25" hidden="1">
      <c r="A618" s="31"/>
      <c r="B618" s="32" t="s">
        <v>819</v>
      </c>
      <c r="C618" s="32" t="s">
        <v>819</v>
      </c>
      <c r="D618" s="162">
        <v>43055</v>
      </c>
      <c r="E618" s="183" t="s">
        <v>45</v>
      </c>
      <c r="F618" s="193">
        <v>6</v>
      </c>
      <c r="G618" s="164">
        <f t="shared" si="25"/>
        <v>143</v>
      </c>
      <c r="H618" s="206"/>
      <c r="I618" s="206"/>
      <c r="J618" s="206"/>
      <c r="K618" s="166">
        <f t="shared" si="24"/>
      </c>
      <c r="L618" s="206"/>
      <c r="M618" s="206"/>
      <c r="N618" s="18"/>
    </row>
    <row r="619" spans="1:14" ht="14.25" hidden="1">
      <c r="A619" s="31"/>
      <c r="B619" s="179" t="s">
        <v>820</v>
      </c>
      <c r="C619" s="32" t="s">
        <v>821</v>
      </c>
      <c r="D619" s="162">
        <v>43048</v>
      </c>
      <c r="E619" s="183" t="s">
        <v>18</v>
      </c>
      <c r="F619" s="193"/>
      <c r="G619" s="164">
        <f t="shared" si="25"/>
        <v>144</v>
      </c>
      <c r="H619" s="206"/>
      <c r="I619" s="206"/>
      <c r="J619" s="206"/>
      <c r="K619" s="166">
        <f t="shared" si="24"/>
      </c>
      <c r="L619" s="206"/>
      <c r="M619" s="206"/>
      <c r="N619" s="18"/>
    </row>
    <row r="620" spans="1:14" ht="14.25" hidden="1">
      <c r="A620" s="31"/>
      <c r="B620" s="32" t="s">
        <v>822</v>
      </c>
      <c r="C620" s="32" t="s">
        <v>823</v>
      </c>
      <c r="D620" s="162">
        <v>43048</v>
      </c>
      <c r="E620" s="183" t="s">
        <v>15</v>
      </c>
      <c r="F620" s="193">
        <v>50</v>
      </c>
      <c r="G620" s="164">
        <f t="shared" si="25"/>
        <v>144</v>
      </c>
      <c r="H620" s="206"/>
      <c r="I620" s="206"/>
      <c r="J620" s="206"/>
      <c r="K620" s="166">
        <f t="shared" si="24"/>
      </c>
      <c r="L620" s="206"/>
      <c r="M620" s="206"/>
      <c r="N620" s="18"/>
    </row>
    <row r="621" spans="1:14" ht="14.25" hidden="1">
      <c r="A621" s="31"/>
      <c r="B621" s="32" t="s">
        <v>824</v>
      </c>
      <c r="C621" s="32" t="s">
        <v>825</v>
      </c>
      <c r="D621" s="162">
        <v>43048</v>
      </c>
      <c r="E621" s="183" t="s">
        <v>45</v>
      </c>
      <c r="F621" s="193">
        <v>4</v>
      </c>
      <c r="G621" s="164">
        <f t="shared" si="25"/>
        <v>144</v>
      </c>
      <c r="H621" s="206"/>
      <c r="I621" s="206"/>
      <c r="J621" s="206"/>
      <c r="K621" s="166">
        <f t="shared" si="24"/>
      </c>
      <c r="L621" s="206"/>
      <c r="M621" s="206"/>
      <c r="N621" s="18"/>
    </row>
    <row r="622" spans="1:14" ht="14.25" hidden="1">
      <c r="A622" s="31"/>
      <c r="B622" s="32" t="s">
        <v>826</v>
      </c>
      <c r="C622" s="32" t="s">
        <v>827</v>
      </c>
      <c r="D622" s="162">
        <v>43048</v>
      </c>
      <c r="E622" s="183" t="s">
        <v>24</v>
      </c>
      <c r="F622" s="193"/>
      <c r="G622" s="164">
        <f t="shared" si="25"/>
        <v>144</v>
      </c>
      <c r="H622" s="206"/>
      <c r="I622" s="206"/>
      <c r="J622" s="206"/>
      <c r="K622" s="166">
        <f t="shared" si="24"/>
      </c>
      <c r="L622" s="206"/>
      <c r="M622" s="206"/>
      <c r="N622" s="18"/>
    </row>
    <row r="623" spans="1:14" ht="14.25" hidden="1">
      <c r="A623" s="31"/>
      <c r="B623" s="32" t="s">
        <v>828</v>
      </c>
      <c r="C623" s="32" t="s">
        <v>828</v>
      </c>
      <c r="D623" s="162">
        <v>43041</v>
      </c>
      <c r="E623" s="183" t="s">
        <v>33</v>
      </c>
      <c r="F623" s="193">
        <v>1</v>
      </c>
      <c r="G623" s="164">
        <f t="shared" si="25"/>
        <v>145</v>
      </c>
      <c r="H623" s="210"/>
      <c r="I623" s="210"/>
      <c r="J623" s="210"/>
      <c r="K623" s="166">
        <f t="shared" si="24"/>
      </c>
      <c r="L623" s="210"/>
      <c r="M623" s="210"/>
      <c r="N623" s="18"/>
    </row>
    <row r="624" spans="1:14" ht="14.25" hidden="1">
      <c r="A624" s="31"/>
      <c r="B624" s="84" t="s">
        <v>829</v>
      </c>
      <c r="C624" s="84" t="s">
        <v>830</v>
      </c>
      <c r="D624" s="177">
        <v>43041</v>
      </c>
      <c r="E624" s="198" t="s">
        <v>18</v>
      </c>
      <c r="F624" s="84"/>
      <c r="G624" s="164">
        <f t="shared" si="25"/>
        <v>145</v>
      </c>
      <c r="H624" s="210"/>
      <c r="I624" s="210"/>
      <c r="J624" s="210"/>
      <c r="K624" s="166">
        <f t="shared" si="24"/>
      </c>
      <c r="L624" s="210"/>
      <c r="M624" s="210"/>
      <c r="N624" s="18"/>
    </row>
    <row r="625" spans="1:14" ht="14.25" hidden="1">
      <c r="A625" s="31"/>
      <c r="B625" s="32" t="s">
        <v>831</v>
      </c>
      <c r="C625" s="32" t="s">
        <v>832</v>
      </c>
      <c r="D625" s="162">
        <v>43041</v>
      </c>
      <c r="E625" s="183" t="s">
        <v>33</v>
      </c>
      <c r="F625" s="193">
        <v>4</v>
      </c>
      <c r="G625" s="164">
        <f t="shared" si="25"/>
        <v>145</v>
      </c>
      <c r="H625" s="210"/>
      <c r="I625" s="210"/>
      <c r="J625" s="210"/>
      <c r="K625" s="166">
        <f t="shared" si="24"/>
      </c>
      <c r="L625" s="210"/>
      <c r="M625" s="210"/>
      <c r="N625" s="18"/>
    </row>
    <row r="626" spans="1:14" ht="14.25" hidden="1">
      <c r="A626" s="31"/>
      <c r="B626" s="84" t="s">
        <v>833</v>
      </c>
      <c r="C626" s="84" t="s">
        <v>834</v>
      </c>
      <c r="D626" s="177">
        <v>43041</v>
      </c>
      <c r="E626" s="198" t="s">
        <v>24</v>
      </c>
      <c r="F626" s="84"/>
      <c r="G626" s="164">
        <f t="shared" si="25"/>
        <v>145</v>
      </c>
      <c r="H626" s="210"/>
      <c r="I626" s="210"/>
      <c r="J626" s="210"/>
      <c r="K626" s="166">
        <f t="shared" si="24"/>
      </c>
      <c r="L626" s="210"/>
      <c r="M626" s="210"/>
      <c r="N626" s="18"/>
    </row>
    <row r="627" spans="1:14" ht="14.25" hidden="1">
      <c r="A627" s="31"/>
      <c r="B627" s="32" t="s">
        <v>835</v>
      </c>
      <c r="C627" s="32" t="s">
        <v>836</v>
      </c>
      <c r="D627" s="162">
        <v>43034</v>
      </c>
      <c r="E627" s="183" t="s">
        <v>15</v>
      </c>
      <c r="F627" s="193">
        <v>50</v>
      </c>
      <c r="G627" s="164">
        <f t="shared" si="25"/>
        <v>146</v>
      </c>
      <c r="H627" s="206"/>
      <c r="I627" s="206"/>
      <c r="J627" s="206"/>
      <c r="K627" s="166">
        <f t="shared" si="24"/>
      </c>
      <c r="L627" s="206"/>
      <c r="M627" s="206"/>
      <c r="N627" s="18"/>
    </row>
    <row r="628" spans="1:14" ht="14.25" hidden="1">
      <c r="A628" s="31"/>
      <c r="B628" s="32" t="s">
        <v>837</v>
      </c>
      <c r="C628" s="32" t="s">
        <v>838</v>
      </c>
      <c r="D628" s="162">
        <v>43034</v>
      </c>
      <c r="E628" s="183" t="s">
        <v>24</v>
      </c>
      <c r="F628" s="193"/>
      <c r="G628" s="164">
        <f t="shared" si="25"/>
        <v>146</v>
      </c>
      <c r="H628" s="206"/>
      <c r="I628" s="206"/>
      <c r="J628" s="206"/>
      <c r="K628" s="166">
        <f t="shared" si="24"/>
      </c>
      <c r="L628" s="206"/>
      <c r="M628" s="206"/>
      <c r="N628" s="18"/>
    </row>
    <row r="629" spans="1:14" ht="14.25" hidden="1">
      <c r="A629" s="31"/>
      <c r="B629" s="32" t="s">
        <v>839</v>
      </c>
      <c r="C629" s="32" t="s">
        <v>840</v>
      </c>
      <c r="D629" s="162">
        <v>43034</v>
      </c>
      <c r="E629" s="183" t="s">
        <v>112</v>
      </c>
      <c r="F629" s="193"/>
      <c r="G629" s="164">
        <f t="shared" si="25"/>
        <v>146</v>
      </c>
      <c r="H629" s="206"/>
      <c r="I629" s="206"/>
      <c r="J629" s="206"/>
      <c r="K629" s="166">
        <f t="shared" si="24"/>
      </c>
      <c r="L629" s="206"/>
      <c r="M629" s="206"/>
      <c r="N629" s="18"/>
    </row>
    <row r="630" spans="1:14" ht="14.25" hidden="1">
      <c r="A630" s="31"/>
      <c r="B630" s="32" t="s">
        <v>841</v>
      </c>
      <c r="C630" s="32" t="s">
        <v>841</v>
      </c>
      <c r="D630" s="162">
        <v>43034</v>
      </c>
      <c r="E630" s="183" t="s">
        <v>179</v>
      </c>
      <c r="F630" s="193">
        <v>34</v>
      </c>
      <c r="G630" s="164">
        <f t="shared" si="25"/>
        <v>146</v>
      </c>
      <c r="H630" s="206"/>
      <c r="I630" s="206"/>
      <c r="J630" s="206"/>
      <c r="K630" s="166">
        <f t="shared" si="24"/>
      </c>
      <c r="L630" s="206"/>
      <c r="M630" s="206"/>
      <c r="N630" s="18"/>
    </row>
    <row r="631" spans="1:14" ht="14.25" hidden="1">
      <c r="A631" s="31"/>
      <c r="B631" s="84" t="s">
        <v>842</v>
      </c>
      <c r="C631" s="84" t="s">
        <v>842</v>
      </c>
      <c r="D631" s="177">
        <v>43027</v>
      </c>
      <c r="E631" s="183" t="s">
        <v>24</v>
      </c>
      <c r="F631" s="84"/>
      <c r="G631" s="164">
        <f t="shared" si="25"/>
        <v>147</v>
      </c>
      <c r="H631" s="206"/>
      <c r="I631" s="206"/>
      <c r="J631" s="206"/>
      <c r="K631" s="166">
        <f t="shared" si="24"/>
      </c>
      <c r="L631" s="206"/>
      <c r="M631" s="206"/>
      <c r="N631" s="18"/>
    </row>
    <row r="632" spans="1:14" ht="14.25" hidden="1">
      <c r="A632" s="31"/>
      <c r="B632" s="32" t="s">
        <v>843</v>
      </c>
      <c r="C632" s="32" t="s">
        <v>844</v>
      </c>
      <c r="D632" s="177">
        <v>43027</v>
      </c>
      <c r="E632" s="183" t="s">
        <v>27</v>
      </c>
      <c r="F632" s="193">
        <v>36</v>
      </c>
      <c r="G632" s="164">
        <f t="shared" si="25"/>
        <v>147</v>
      </c>
      <c r="H632" s="206"/>
      <c r="I632" s="206"/>
      <c r="J632" s="206"/>
      <c r="K632" s="166">
        <f t="shared" si="24"/>
      </c>
      <c r="L632" s="206"/>
      <c r="M632" s="206"/>
      <c r="N632" s="18"/>
    </row>
    <row r="633" spans="1:14" ht="14.25" hidden="1">
      <c r="A633" s="31"/>
      <c r="B633" s="84" t="s">
        <v>845</v>
      </c>
      <c r="C633" s="84" t="s">
        <v>846</v>
      </c>
      <c r="D633" s="177">
        <v>43027</v>
      </c>
      <c r="E633" s="183" t="s">
        <v>33</v>
      </c>
      <c r="F633" s="196">
        <v>1</v>
      </c>
      <c r="G633" s="164">
        <f t="shared" si="25"/>
        <v>147</v>
      </c>
      <c r="H633" s="206"/>
      <c r="I633" s="206"/>
      <c r="J633" s="206"/>
      <c r="K633" s="166">
        <f t="shared" si="24"/>
      </c>
      <c r="L633" s="206"/>
      <c r="M633" s="206"/>
      <c r="N633" s="18"/>
    </row>
    <row r="634" spans="1:14" ht="14.25" hidden="1">
      <c r="A634" s="31"/>
      <c r="B634" s="84" t="s">
        <v>847</v>
      </c>
      <c r="C634" s="84" t="s">
        <v>848</v>
      </c>
      <c r="D634" s="177">
        <v>43027</v>
      </c>
      <c r="E634" s="183" t="s">
        <v>21</v>
      </c>
      <c r="F634" s="196">
        <v>50</v>
      </c>
      <c r="G634" s="164">
        <f t="shared" si="25"/>
        <v>147</v>
      </c>
      <c r="H634" s="206"/>
      <c r="I634" s="206"/>
      <c r="J634" s="206"/>
      <c r="K634" s="166">
        <f t="shared" si="24"/>
      </c>
      <c r="L634" s="206"/>
      <c r="M634" s="206"/>
      <c r="N634" s="18"/>
    </row>
    <row r="635" spans="1:14" ht="14.25" hidden="1">
      <c r="A635" s="31"/>
      <c r="B635" s="84" t="s">
        <v>849</v>
      </c>
      <c r="C635" s="84" t="s">
        <v>850</v>
      </c>
      <c r="D635" s="177">
        <v>43027</v>
      </c>
      <c r="E635" s="183" t="s">
        <v>45</v>
      </c>
      <c r="F635" s="196">
        <v>22</v>
      </c>
      <c r="G635" s="164">
        <f t="shared" si="25"/>
        <v>147</v>
      </c>
      <c r="H635" s="206"/>
      <c r="I635" s="206"/>
      <c r="J635" s="206"/>
      <c r="K635" s="166">
        <f t="shared" si="24"/>
      </c>
      <c r="L635" s="206"/>
      <c r="M635" s="206"/>
      <c r="N635" s="18"/>
    </row>
    <row r="636" spans="1:14" ht="14.25" hidden="1">
      <c r="A636" s="31"/>
      <c r="B636" s="84" t="s">
        <v>851</v>
      </c>
      <c r="C636" s="84" t="s">
        <v>852</v>
      </c>
      <c r="D636" s="177">
        <v>43027</v>
      </c>
      <c r="E636" s="183" t="s">
        <v>45</v>
      </c>
      <c r="F636" s="196">
        <v>2</v>
      </c>
      <c r="G636" s="164">
        <f t="shared" si="25"/>
        <v>147</v>
      </c>
      <c r="H636" s="206"/>
      <c r="I636" s="206"/>
      <c r="J636" s="206"/>
      <c r="K636" s="166">
        <f t="shared" si="24"/>
      </c>
      <c r="L636" s="206"/>
      <c r="M636" s="206"/>
      <c r="N636" s="18"/>
    </row>
    <row r="637" spans="1:14" ht="14.25" hidden="1">
      <c r="A637" s="31"/>
      <c r="B637" s="32" t="s">
        <v>853</v>
      </c>
      <c r="C637" s="32" t="s">
        <v>854</v>
      </c>
      <c r="D637" s="162">
        <v>43020</v>
      </c>
      <c r="E637" s="183" t="s">
        <v>27</v>
      </c>
      <c r="F637" s="193">
        <v>50</v>
      </c>
      <c r="G637" s="164">
        <f t="shared" si="25"/>
        <v>148</v>
      </c>
      <c r="H637" s="206"/>
      <c r="I637" s="206"/>
      <c r="J637" s="206"/>
      <c r="K637" s="166">
        <f t="shared" si="24"/>
      </c>
      <c r="L637" s="206"/>
      <c r="M637" s="206"/>
      <c r="N637" s="18"/>
    </row>
    <row r="638" spans="1:14" ht="14.25" hidden="1">
      <c r="A638" s="31"/>
      <c r="B638" s="32" t="s">
        <v>855</v>
      </c>
      <c r="C638" s="32" t="s">
        <v>856</v>
      </c>
      <c r="D638" s="162">
        <v>43020</v>
      </c>
      <c r="E638" s="183" t="s">
        <v>15</v>
      </c>
      <c r="F638" s="193">
        <v>45</v>
      </c>
      <c r="G638" s="164">
        <f t="shared" si="25"/>
        <v>148</v>
      </c>
      <c r="H638" s="206"/>
      <c r="I638" s="206"/>
      <c r="J638" s="206"/>
      <c r="K638" s="166">
        <f t="shared" si="24"/>
      </c>
      <c r="L638" s="206"/>
      <c r="M638" s="206"/>
      <c r="N638" s="18"/>
    </row>
    <row r="639" spans="1:14" ht="14.25" hidden="1">
      <c r="A639" s="31"/>
      <c r="B639" s="32" t="s">
        <v>857</v>
      </c>
      <c r="C639" s="32" t="s">
        <v>858</v>
      </c>
      <c r="D639" s="162">
        <v>43020</v>
      </c>
      <c r="E639" s="183" t="s">
        <v>33</v>
      </c>
      <c r="F639" s="193">
        <v>2</v>
      </c>
      <c r="G639" s="164">
        <f t="shared" si="25"/>
        <v>148</v>
      </c>
      <c r="H639" s="206"/>
      <c r="I639" s="206"/>
      <c r="J639" s="206"/>
      <c r="K639" s="166">
        <f t="shared" si="24"/>
      </c>
      <c r="L639" s="206"/>
      <c r="M639" s="206"/>
      <c r="N639" s="18"/>
    </row>
    <row r="640" spans="1:14" ht="14.25" hidden="1">
      <c r="A640" s="31"/>
      <c r="B640" s="84" t="s">
        <v>859</v>
      </c>
      <c r="C640" s="84" t="s">
        <v>860</v>
      </c>
      <c r="D640" s="177">
        <v>43013</v>
      </c>
      <c r="E640" s="198" t="s">
        <v>21</v>
      </c>
      <c r="F640" s="196">
        <v>65</v>
      </c>
      <c r="G640" s="164">
        <f t="shared" si="25"/>
        <v>149</v>
      </c>
      <c r="H640" s="206"/>
      <c r="I640" s="206"/>
      <c r="J640" s="206"/>
      <c r="K640" s="166">
        <f t="shared" si="24"/>
      </c>
      <c r="L640" s="206"/>
      <c r="M640" s="206"/>
      <c r="N640" s="18"/>
    </row>
    <row r="641" spans="1:14" ht="14.25" hidden="1">
      <c r="A641" s="31"/>
      <c r="B641" s="84" t="s">
        <v>861</v>
      </c>
      <c r="C641" s="84" t="s">
        <v>861</v>
      </c>
      <c r="D641" s="177">
        <v>43013</v>
      </c>
      <c r="E641" s="198" t="s">
        <v>862</v>
      </c>
      <c r="F641" s="196">
        <v>26</v>
      </c>
      <c r="G641" s="164">
        <f t="shared" si="25"/>
        <v>149</v>
      </c>
      <c r="H641" s="206"/>
      <c r="I641" s="206"/>
      <c r="J641" s="206"/>
      <c r="K641" s="166">
        <f t="shared" si="24"/>
      </c>
      <c r="L641" s="206"/>
      <c r="M641" s="206"/>
      <c r="N641" s="18"/>
    </row>
    <row r="642" spans="1:14" ht="14.25" hidden="1">
      <c r="A642" s="31"/>
      <c r="B642" s="84" t="s">
        <v>863</v>
      </c>
      <c r="C642" s="84" t="s">
        <v>864</v>
      </c>
      <c r="D642" s="177">
        <v>43013</v>
      </c>
      <c r="E642" s="198" t="s">
        <v>134</v>
      </c>
      <c r="F642" s="84"/>
      <c r="G642" s="164">
        <f t="shared" si="25"/>
        <v>149</v>
      </c>
      <c r="H642" s="206"/>
      <c r="I642" s="206"/>
      <c r="J642" s="206"/>
      <c r="K642" s="166">
        <f t="shared" si="24"/>
      </c>
      <c r="L642" s="206"/>
      <c r="M642" s="206"/>
      <c r="N642" s="18"/>
    </row>
    <row r="643" spans="1:14" ht="14.25" hidden="1">
      <c r="A643" s="31"/>
      <c r="B643" s="32" t="s">
        <v>865</v>
      </c>
      <c r="C643" s="32" t="s">
        <v>866</v>
      </c>
      <c r="D643" s="162">
        <v>43006</v>
      </c>
      <c r="E643" s="183" t="s">
        <v>21</v>
      </c>
      <c r="F643" s="193"/>
      <c r="G643" s="164">
        <f t="shared" si="25"/>
        <v>150</v>
      </c>
      <c r="H643" s="206"/>
      <c r="I643" s="206"/>
      <c r="J643" s="206"/>
      <c r="K643" s="166">
        <f aca="true" t="shared" si="26" ref="K643:K706">IF(J643&lt;&gt;0,-(J643-H643)/J643,"")</f>
      </c>
      <c r="L643" s="206"/>
      <c r="M643" s="206"/>
      <c r="N643" s="18"/>
    </row>
    <row r="644" spans="1:14" ht="14.25" hidden="1">
      <c r="A644" s="31"/>
      <c r="B644" s="32" t="s">
        <v>867</v>
      </c>
      <c r="C644" s="32" t="s">
        <v>868</v>
      </c>
      <c r="D644" s="162">
        <v>43006</v>
      </c>
      <c r="E644" s="183" t="s">
        <v>18</v>
      </c>
      <c r="F644" s="193"/>
      <c r="G644" s="164">
        <f t="shared" si="25"/>
        <v>150</v>
      </c>
      <c r="H644" s="206"/>
      <c r="I644" s="206"/>
      <c r="J644" s="206"/>
      <c r="K644" s="166">
        <f t="shared" si="26"/>
      </c>
      <c r="L644" s="206"/>
      <c r="M644" s="206"/>
      <c r="N644" s="18"/>
    </row>
    <row r="645" spans="1:14" ht="14.25" hidden="1">
      <c r="A645" s="31"/>
      <c r="B645" s="32" t="s">
        <v>869</v>
      </c>
      <c r="C645" s="32" t="s">
        <v>870</v>
      </c>
      <c r="D645" s="162">
        <v>43006</v>
      </c>
      <c r="E645" s="183" t="s">
        <v>24</v>
      </c>
      <c r="F645" s="193"/>
      <c r="G645" s="164">
        <f t="shared" si="25"/>
        <v>150</v>
      </c>
      <c r="H645" s="206"/>
      <c r="I645" s="206"/>
      <c r="J645" s="206"/>
      <c r="K645" s="166">
        <f t="shared" si="26"/>
      </c>
      <c r="L645" s="206"/>
      <c r="M645" s="206"/>
      <c r="N645" s="18"/>
    </row>
    <row r="646" spans="1:14" ht="14.25" hidden="1">
      <c r="A646" s="31"/>
      <c r="B646" s="32" t="s">
        <v>871</v>
      </c>
      <c r="C646" s="32" t="s">
        <v>872</v>
      </c>
      <c r="D646" s="162">
        <v>43006</v>
      </c>
      <c r="E646" s="183" t="s">
        <v>179</v>
      </c>
      <c r="F646" s="193">
        <v>16</v>
      </c>
      <c r="G646" s="164">
        <f t="shared" si="25"/>
        <v>150</v>
      </c>
      <c r="H646" s="206"/>
      <c r="I646" s="206"/>
      <c r="J646" s="206"/>
      <c r="K646" s="166">
        <f t="shared" si="26"/>
      </c>
      <c r="L646" s="206"/>
      <c r="M646" s="206"/>
      <c r="N646" s="18"/>
    </row>
    <row r="647" spans="1:14" ht="14.25" hidden="1">
      <c r="A647" s="31"/>
      <c r="B647" s="84" t="s">
        <v>873</v>
      </c>
      <c r="C647" s="84" t="s">
        <v>873</v>
      </c>
      <c r="D647" s="162">
        <v>43006</v>
      </c>
      <c r="E647" s="198" t="s">
        <v>652</v>
      </c>
      <c r="F647" s="84"/>
      <c r="G647" s="164">
        <f t="shared" si="25"/>
        <v>150</v>
      </c>
      <c r="H647" s="206"/>
      <c r="I647" s="206"/>
      <c r="J647" s="206"/>
      <c r="K647" s="166">
        <f t="shared" si="26"/>
      </c>
      <c r="L647" s="206"/>
      <c r="M647" s="206"/>
      <c r="N647" s="18"/>
    </row>
    <row r="648" spans="1:14" ht="14.25" hidden="1">
      <c r="A648" s="31"/>
      <c r="B648" s="32" t="s">
        <v>874</v>
      </c>
      <c r="C648" s="32" t="s">
        <v>875</v>
      </c>
      <c r="D648" s="162">
        <v>42999</v>
      </c>
      <c r="E648" s="183" t="s">
        <v>21</v>
      </c>
      <c r="F648" s="193">
        <v>60</v>
      </c>
      <c r="G648" s="164">
        <f t="shared" si="25"/>
        <v>151</v>
      </c>
      <c r="H648" s="206"/>
      <c r="I648" s="206"/>
      <c r="J648" s="206"/>
      <c r="K648" s="166">
        <f t="shared" si="26"/>
      </c>
      <c r="L648" s="206"/>
      <c r="M648" s="206"/>
      <c r="N648" s="18"/>
    </row>
    <row r="649" spans="1:14" ht="14.25" hidden="1">
      <c r="A649" s="31"/>
      <c r="B649" s="32" t="s">
        <v>876</v>
      </c>
      <c r="C649" s="32" t="s">
        <v>876</v>
      </c>
      <c r="D649" s="162">
        <v>42999</v>
      </c>
      <c r="E649" s="183" t="s">
        <v>68</v>
      </c>
      <c r="F649" s="193"/>
      <c r="G649" s="164">
        <f t="shared" si="25"/>
        <v>151</v>
      </c>
      <c r="H649" s="206"/>
      <c r="I649" s="206"/>
      <c r="J649" s="206"/>
      <c r="K649" s="166">
        <f t="shared" si="26"/>
      </c>
      <c r="L649" s="206"/>
      <c r="M649" s="206"/>
      <c r="N649" s="18"/>
    </row>
    <row r="650" spans="1:14" ht="14.25" hidden="1">
      <c r="A650" s="31"/>
      <c r="B650" s="32" t="s">
        <v>877</v>
      </c>
      <c r="C650" s="32" t="s">
        <v>878</v>
      </c>
      <c r="D650" s="162">
        <v>42999</v>
      </c>
      <c r="E650" s="183" t="s">
        <v>18</v>
      </c>
      <c r="F650" s="193"/>
      <c r="G650" s="164">
        <f t="shared" si="25"/>
        <v>151</v>
      </c>
      <c r="H650" s="206"/>
      <c r="I650" s="206"/>
      <c r="J650" s="206"/>
      <c r="K650" s="166">
        <f t="shared" si="26"/>
      </c>
      <c r="L650" s="206"/>
      <c r="M650" s="206"/>
      <c r="N650" s="18"/>
    </row>
    <row r="651" spans="1:14" ht="14.25" hidden="1">
      <c r="A651" s="31"/>
      <c r="B651" s="32" t="s">
        <v>879</v>
      </c>
      <c r="C651" s="84" t="s">
        <v>880</v>
      </c>
      <c r="D651" s="162">
        <v>42999</v>
      </c>
      <c r="E651" s="183" t="s">
        <v>27</v>
      </c>
      <c r="F651" s="193">
        <v>26</v>
      </c>
      <c r="G651" s="164">
        <f t="shared" si="25"/>
        <v>151</v>
      </c>
      <c r="H651" s="206"/>
      <c r="I651" s="206"/>
      <c r="J651" s="206"/>
      <c r="K651" s="166">
        <f t="shared" si="26"/>
      </c>
      <c r="L651" s="206"/>
      <c r="M651" s="206"/>
      <c r="N651" s="18"/>
    </row>
    <row r="652" spans="1:14" ht="14.25" hidden="1">
      <c r="A652" s="31"/>
      <c r="B652" s="32" t="s">
        <v>881</v>
      </c>
      <c r="C652" s="32" t="s">
        <v>882</v>
      </c>
      <c r="D652" s="162">
        <v>42999</v>
      </c>
      <c r="E652" s="183" t="s">
        <v>45</v>
      </c>
      <c r="F652" s="193">
        <v>7</v>
      </c>
      <c r="G652" s="164">
        <f t="shared" si="25"/>
        <v>151</v>
      </c>
      <c r="H652" s="206"/>
      <c r="I652" s="206"/>
      <c r="J652" s="206"/>
      <c r="K652" s="166">
        <f t="shared" si="26"/>
      </c>
      <c r="L652" s="206"/>
      <c r="M652" s="206"/>
      <c r="N652" s="18"/>
    </row>
    <row r="653" spans="1:14" ht="14.25" hidden="1">
      <c r="A653" s="31"/>
      <c r="B653" s="179" t="s">
        <v>883</v>
      </c>
      <c r="C653" s="179" t="s">
        <v>883</v>
      </c>
      <c r="D653" s="162">
        <v>42999</v>
      </c>
      <c r="E653" s="183" t="s">
        <v>884</v>
      </c>
      <c r="F653" s="193">
        <v>5</v>
      </c>
      <c r="G653" s="164">
        <f t="shared" si="25"/>
        <v>151</v>
      </c>
      <c r="H653" s="206"/>
      <c r="I653" s="206"/>
      <c r="J653" s="206"/>
      <c r="K653" s="166">
        <f t="shared" si="26"/>
      </c>
      <c r="L653" s="206"/>
      <c r="M653" s="206"/>
      <c r="N653" s="18"/>
    </row>
    <row r="654" spans="1:14" ht="14.25" hidden="1">
      <c r="A654" s="31"/>
      <c r="B654" s="32" t="s">
        <v>885</v>
      </c>
      <c r="C654" s="32" t="s">
        <v>886</v>
      </c>
      <c r="D654" s="162">
        <v>42999</v>
      </c>
      <c r="E654" s="183" t="s">
        <v>24</v>
      </c>
      <c r="F654" s="193"/>
      <c r="G654" s="164">
        <f t="shared" si="25"/>
        <v>151</v>
      </c>
      <c r="H654" s="206"/>
      <c r="I654" s="206"/>
      <c r="J654" s="206"/>
      <c r="K654" s="166">
        <f t="shared" si="26"/>
      </c>
      <c r="L654" s="206"/>
      <c r="M654" s="206"/>
      <c r="N654" s="18"/>
    </row>
    <row r="655" spans="1:14" ht="14.25" hidden="1">
      <c r="A655" s="31"/>
      <c r="B655" s="32" t="s">
        <v>887</v>
      </c>
      <c r="C655" s="32" t="s">
        <v>888</v>
      </c>
      <c r="D655" s="162">
        <v>42992</v>
      </c>
      <c r="E655" s="183" t="s">
        <v>33</v>
      </c>
      <c r="F655" s="193">
        <v>1</v>
      </c>
      <c r="G655" s="164">
        <f t="shared" si="25"/>
        <v>152</v>
      </c>
      <c r="H655" s="206"/>
      <c r="I655" s="206"/>
      <c r="J655" s="206"/>
      <c r="K655" s="166">
        <f t="shared" si="26"/>
      </c>
      <c r="L655" s="206"/>
      <c r="M655" s="206"/>
      <c r="N655" s="18"/>
    </row>
    <row r="656" spans="1:14" ht="14.25" hidden="1">
      <c r="A656" s="31"/>
      <c r="B656" s="32" t="s">
        <v>889</v>
      </c>
      <c r="C656" s="32" t="s">
        <v>889</v>
      </c>
      <c r="D656" s="162">
        <v>42992</v>
      </c>
      <c r="E656" s="183" t="s">
        <v>890</v>
      </c>
      <c r="F656" s="193"/>
      <c r="G656" s="164">
        <f aca="true" t="shared" si="27" ref="G656:G710">ROUNDUP(DATEDIF(D656,$B$791,"d")/7,0)</f>
        <v>152</v>
      </c>
      <c r="H656" s="206"/>
      <c r="I656" s="206"/>
      <c r="J656" s="206"/>
      <c r="K656" s="166">
        <f t="shared" si="26"/>
      </c>
      <c r="L656" s="206"/>
      <c r="M656" s="206"/>
      <c r="N656" s="18"/>
    </row>
    <row r="657" spans="1:14" ht="14.25" hidden="1">
      <c r="A657" s="31"/>
      <c r="B657" s="84" t="s">
        <v>891</v>
      </c>
      <c r="C657" s="84" t="s">
        <v>892</v>
      </c>
      <c r="D657" s="177">
        <v>42992</v>
      </c>
      <c r="E657" s="198" t="s">
        <v>45</v>
      </c>
      <c r="F657" s="196">
        <v>4</v>
      </c>
      <c r="G657" s="164">
        <f t="shared" si="27"/>
        <v>152</v>
      </c>
      <c r="H657" s="206"/>
      <c r="I657" s="206"/>
      <c r="J657" s="206"/>
      <c r="K657" s="166">
        <f t="shared" si="26"/>
      </c>
      <c r="L657" s="206"/>
      <c r="M657" s="206"/>
      <c r="N657" s="18"/>
    </row>
    <row r="658" spans="1:14" ht="14.25" hidden="1">
      <c r="A658" s="31"/>
      <c r="B658" s="32" t="s">
        <v>893</v>
      </c>
      <c r="C658" s="32" t="s">
        <v>894</v>
      </c>
      <c r="D658" s="162">
        <v>42992</v>
      </c>
      <c r="E658" s="183" t="s">
        <v>15</v>
      </c>
      <c r="F658" s="193">
        <v>40</v>
      </c>
      <c r="G658" s="164">
        <f t="shared" si="27"/>
        <v>152</v>
      </c>
      <c r="H658" s="206"/>
      <c r="I658" s="206"/>
      <c r="J658" s="206"/>
      <c r="K658" s="166">
        <f t="shared" si="26"/>
      </c>
      <c r="L658" s="206"/>
      <c r="M658" s="206"/>
      <c r="N658" s="18"/>
    </row>
    <row r="659" spans="1:14" ht="14.25" hidden="1">
      <c r="A659" s="31"/>
      <c r="B659" s="32" t="s">
        <v>895</v>
      </c>
      <c r="C659" s="32" t="s">
        <v>896</v>
      </c>
      <c r="D659" s="162">
        <v>42992</v>
      </c>
      <c r="E659" s="183" t="s">
        <v>45</v>
      </c>
      <c r="F659" s="193">
        <v>3</v>
      </c>
      <c r="G659" s="164">
        <f t="shared" si="27"/>
        <v>152</v>
      </c>
      <c r="H659" s="206"/>
      <c r="I659" s="206"/>
      <c r="J659" s="206"/>
      <c r="K659" s="166">
        <f t="shared" si="26"/>
      </c>
      <c r="L659" s="206"/>
      <c r="M659" s="206"/>
      <c r="N659" s="18"/>
    </row>
    <row r="660" spans="1:14" ht="14.25" hidden="1">
      <c r="A660" s="31"/>
      <c r="B660" s="84" t="s">
        <v>897</v>
      </c>
      <c r="C660" s="84" t="s">
        <v>898</v>
      </c>
      <c r="D660" s="177">
        <v>42985</v>
      </c>
      <c r="E660" s="198" t="s">
        <v>15</v>
      </c>
      <c r="F660" s="196">
        <v>40</v>
      </c>
      <c r="G660" s="164">
        <f t="shared" si="27"/>
        <v>153</v>
      </c>
      <c r="H660" s="206"/>
      <c r="I660" s="206"/>
      <c r="J660" s="206"/>
      <c r="K660" s="166">
        <f t="shared" si="26"/>
      </c>
      <c r="L660" s="206"/>
      <c r="M660" s="206"/>
      <c r="N660" s="18"/>
    </row>
    <row r="661" spans="1:14" ht="14.25" hidden="1">
      <c r="A661" s="31"/>
      <c r="B661" s="84" t="s">
        <v>899</v>
      </c>
      <c r="C661" s="84" t="s">
        <v>900</v>
      </c>
      <c r="D661" s="177">
        <v>42985</v>
      </c>
      <c r="E661" s="198" t="s">
        <v>21</v>
      </c>
      <c r="F661" s="196">
        <v>53</v>
      </c>
      <c r="G661" s="164">
        <f t="shared" si="27"/>
        <v>153</v>
      </c>
      <c r="H661" s="206"/>
      <c r="I661" s="206"/>
      <c r="J661" s="206"/>
      <c r="K661" s="166">
        <f t="shared" si="26"/>
      </c>
      <c r="L661" s="206"/>
      <c r="M661" s="206"/>
      <c r="N661" s="18"/>
    </row>
    <row r="662" spans="1:14" ht="14.25" hidden="1">
      <c r="A662" s="31"/>
      <c r="B662" s="84" t="s">
        <v>901</v>
      </c>
      <c r="C662" s="84" t="s">
        <v>902</v>
      </c>
      <c r="D662" s="177">
        <v>42985</v>
      </c>
      <c r="E662" s="198" t="s">
        <v>33</v>
      </c>
      <c r="F662" s="196">
        <v>1</v>
      </c>
      <c r="G662" s="164">
        <f t="shared" si="27"/>
        <v>153</v>
      </c>
      <c r="H662" s="206"/>
      <c r="I662" s="206"/>
      <c r="J662" s="206"/>
      <c r="K662" s="166">
        <f t="shared" si="26"/>
      </c>
      <c r="L662" s="206"/>
      <c r="M662" s="206"/>
      <c r="N662" s="18"/>
    </row>
    <row r="663" spans="1:14" ht="14.25" hidden="1">
      <c r="A663" s="31"/>
      <c r="B663" s="84" t="s">
        <v>903</v>
      </c>
      <c r="C663" s="84" t="s">
        <v>904</v>
      </c>
      <c r="D663" s="177">
        <v>42985</v>
      </c>
      <c r="E663" s="198" t="s">
        <v>27</v>
      </c>
      <c r="F663" s="196">
        <v>33</v>
      </c>
      <c r="G663" s="164">
        <f t="shared" si="27"/>
        <v>153</v>
      </c>
      <c r="H663" s="206"/>
      <c r="I663" s="206"/>
      <c r="J663" s="206"/>
      <c r="K663" s="166">
        <f t="shared" si="26"/>
      </c>
      <c r="L663" s="206"/>
      <c r="M663" s="206"/>
      <c r="N663" s="18"/>
    </row>
    <row r="664" spans="1:14" ht="14.25" hidden="1">
      <c r="A664" s="31"/>
      <c r="B664" s="84" t="s">
        <v>905</v>
      </c>
      <c r="C664" s="84" t="s">
        <v>906</v>
      </c>
      <c r="D664" s="177">
        <v>42985</v>
      </c>
      <c r="E664" s="198" t="s">
        <v>24</v>
      </c>
      <c r="F664" s="84"/>
      <c r="G664" s="164">
        <f t="shared" si="27"/>
        <v>153</v>
      </c>
      <c r="H664" s="206"/>
      <c r="I664" s="206"/>
      <c r="J664" s="206"/>
      <c r="K664" s="166">
        <f t="shared" si="26"/>
      </c>
      <c r="L664" s="206"/>
      <c r="M664" s="206"/>
      <c r="N664" s="18"/>
    </row>
    <row r="665" spans="1:14" ht="14.25" hidden="1">
      <c r="A665" s="31"/>
      <c r="B665" s="84" t="s">
        <v>907</v>
      </c>
      <c r="C665" s="84" t="s">
        <v>908</v>
      </c>
      <c r="D665" s="177">
        <v>42978</v>
      </c>
      <c r="E665" s="84" t="s">
        <v>27</v>
      </c>
      <c r="F665" s="196">
        <v>52</v>
      </c>
      <c r="G665" s="164">
        <f t="shared" si="27"/>
        <v>154</v>
      </c>
      <c r="H665" s="206"/>
      <c r="I665" s="206"/>
      <c r="J665" s="206"/>
      <c r="K665" s="166">
        <f t="shared" si="26"/>
      </c>
      <c r="L665" s="210"/>
      <c r="M665" s="210"/>
      <c r="N665" s="18"/>
    </row>
    <row r="666" spans="1:14" ht="14.25" hidden="1">
      <c r="A666" s="31"/>
      <c r="B666" s="84" t="s">
        <v>909</v>
      </c>
      <c r="C666" s="84" t="s">
        <v>909</v>
      </c>
      <c r="D666" s="177">
        <v>42978</v>
      </c>
      <c r="E666" s="198" t="s">
        <v>18</v>
      </c>
      <c r="F666" s="84"/>
      <c r="G666" s="164">
        <f t="shared" si="27"/>
        <v>154</v>
      </c>
      <c r="H666" s="206"/>
      <c r="I666" s="206"/>
      <c r="J666" s="206"/>
      <c r="K666" s="166">
        <f t="shared" si="26"/>
      </c>
      <c r="L666" s="210"/>
      <c r="M666" s="210"/>
      <c r="N666" s="18"/>
    </row>
    <row r="667" spans="1:14" ht="14.25" hidden="1">
      <c r="A667" s="31"/>
      <c r="B667" s="84" t="s">
        <v>910</v>
      </c>
      <c r="C667" s="84" t="s">
        <v>911</v>
      </c>
      <c r="D667" s="177">
        <v>42971</v>
      </c>
      <c r="E667" s="84" t="s">
        <v>15</v>
      </c>
      <c r="F667" s="196">
        <v>46</v>
      </c>
      <c r="G667" s="164">
        <f t="shared" si="27"/>
        <v>155</v>
      </c>
      <c r="H667" s="206"/>
      <c r="I667" s="206"/>
      <c r="J667" s="206"/>
      <c r="K667" s="166">
        <f t="shared" si="26"/>
      </c>
      <c r="L667" s="210"/>
      <c r="M667" s="210"/>
      <c r="N667" s="18"/>
    </row>
    <row r="668" spans="1:14" ht="14.25" hidden="1">
      <c r="A668" s="31"/>
      <c r="B668" s="84" t="s">
        <v>912</v>
      </c>
      <c r="C668" s="84" t="s">
        <v>913</v>
      </c>
      <c r="D668" s="177">
        <v>42971</v>
      </c>
      <c r="E668" s="84" t="s">
        <v>21</v>
      </c>
      <c r="F668" s="196">
        <v>31</v>
      </c>
      <c r="G668" s="164">
        <f t="shared" si="27"/>
        <v>155</v>
      </c>
      <c r="H668" s="206"/>
      <c r="I668" s="206"/>
      <c r="J668" s="206"/>
      <c r="K668" s="166">
        <f t="shared" si="26"/>
      </c>
      <c r="L668" s="210"/>
      <c r="M668" s="210"/>
      <c r="N668" s="18"/>
    </row>
    <row r="669" spans="1:14" ht="14.25" hidden="1">
      <c r="A669" s="31"/>
      <c r="B669" s="84" t="s">
        <v>914</v>
      </c>
      <c r="C669" s="84" t="s">
        <v>915</v>
      </c>
      <c r="D669" s="177">
        <v>42971</v>
      </c>
      <c r="E669" s="84" t="s">
        <v>24</v>
      </c>
      <c r="F669" s="196"/>
      <c r="G669" s="164">
        <f t="shared" si="27"/>
        <v>155</v>
      </c>
      <c r="H669" s="206"/>
      <c r="I669" s="206"/>
      <c r="J669" s="206"/>
      <c r="K669" s="166">
        <f t="shared" si="26"/>
      </c>
      <c r="L669" s="210"/>
      <c r="M669" s="210"/>
      <c r="N669" s="18"/>
    </row>
    <row r="670" spans="1:14" ht="14.25" hidden="1">
      <c r="A670" s="31"/>
      <c r="B670" s="84" t="s">
        <v>916</v>
      </c>
      <c r="C670" s="84" t="s">
        <v>917</v>
      </c>
      <c r="D670" s="177">
        <v>42971</v>
      </c>
      <c r="E670" s="84" t="s">
        <v>24</v>
      </c>
      <c r="F670" s="84"/>
      <c r="G670" s="164">
        <f t="shared" si="27"/>
        <v>155</v>
      </c>
      <c r="H670" s="206"/>
      <c r="I670" s="206"/>
      <c r="J670" s="206"/>
      <c r="K670" s="166">
        <f t="shared" si="26"/>
      </c>
      <c r="L670" s="206"/>
      <c r="M670" s="210"/>
      <c r="N670" s="18"/>
    </row>
    <row r="671" spans="1:14" ht="14.25" hidden="1">
      <c r="A671" s="31"/>
      <c r="B671" s="84" t="s">
        <v>918</v>
      </c>
      <c r="C671" s="84" t="s">
        <v>919</v>
      </c>
      <c r="D671" s="177">
        <v>42964</v>
      </c>
      <c r="E671" s="84" t="s">
        <v>15</v>
      </c>
      <c r="F671" s="196">
        <v>16</v>
      </c>
      <c r="G671" s="164">
        <f t="shared" si="27"/>
        <v>156</v>
      </c>
      <c r="H671" s="206"/>
      <c r="I671" s="206"/>
      <c r="J671" s="206"/>
      <c r="K671" s="166">
        <f t="shared" si="26"/>
      </c>
      <c r="L671" s="206"/>
      <c r="M671" s="206"/>
      <c r="N671" s="18"/>
    </row>
    <row r="672" spans="1:14" ht="14.25" hidden="1">
      <c r="A672" s="31"/>
      <c r="B672" s="84" t="s">
        <v>920</v>
      </c>
      <c r="C672" s="84" t="s">
        <v>921</v>
      </c>
      <c r="D672" s="177">
        <v>42964</v>
      </c>
      <c r="E672" s="84" t="s">
        <v>21</v>
      </c>
      <c r="F672" s="196">
        <v>45</v>
      </c>
      <c r="G672" s="164">
        <f t="shared" si="27"/>
        <v>156</v>
      </c>
      <c r="H672" s="206"/>
      <c r="I672" s="206"/>
      <c r="J672" s="206"/>
      <c r="K672" s="166">
        <f t="shared" si="26"/>
      </c>
      <c r="L672" s="206"/>
      <c r="M672" s="206"/>
      <c r="N672" s="18"/>
    </row>
    <row r="673" spans="1:14" ht="14.25" hidden="1">
      <c r="A673" s="31"/>
      <c r="B673" s="84" t="s">
        <v>922</v>
      </c>
      <c r="C673" s="84" t="s">
        <v>923</v>
      </c>
      <c r="D673" s="177">
        <v>42964</v>
      </c>
      <c r="E673" s="84" t="s">
        <v>45</v>
      </c>
      <c r="F673" s="196">
        <v>1</v>
      </c>
      <c r="G673" s="164">
        <f t="shared" si="27"/>
        <v>156</v>
      </c>
      <c r="H673" s="206"/>
      <c r="I673" s="206"/>
      <c r="J673" s="206"/>
      <c r="K673" s="166">
        <f t="shared" si="26"/>
      </c>
      <c r="L673" s="206"/>
      <c r="M673" s="206"/>
      <c r="N673" s="18"/>
    </row>
    <row r="674" spans="1:14" ht="14.25" hidden="1">
      <c r="A674" s="31"/>
      <c r="B674" s="84" t="s">
        <v>924</v>
      </c>
      <c r="C674" s="84" t="s">
        <v>924</v>
      </c>
      <c r="D674" s="177">
        <v>42964</v>
      </c>
      <c r="E674" s="84" t="s">
        <v>77</v>
      </c>
      <c r="F674" s="84"/>
      <c r="G674" s="164">
        <f t="shared" si="27"/>
        <v>156</v>
      </c>
      <c r="H674" s="206"/>
      <c r="I674" s="206"/>
      <c r="J674" s="206"/>
      <c r="K674" s="166">
        <f t="shared" si="26"/>
      </c>
      <c r="L674" s="206"/>
      <c r="M674" s="210"/>
      <c r="N674" s="18"/>
    </row>
    <row r="675" spans="1:14" ht="14.25" hidden="1">
      <c r="A675" s="31"/>
      <c r="B675" s="84" t="s">
        <v>925</v>
      </c>
      <c r="C675" s="84" t="s">
        <v>925</v>
      </c>
      <c r="D675" s="177">
        <v>42964</v>
      </c>
      <c r="E675" s="84" t="s">
        <v>68</v>
      </c>
      <c r="F675" s="84"/>
      <c r="G675" s="164">
        <f t="shared" si="27"/>
        <v>156</v>
      </c>
      <c r="H675" s="206"/>
      <c r="I675" s="206"/>
      <c r="J675" s="206"/>
      <c r="K675" s="166">
        <f t="shared" si="26"/>
      </c>
      <c r="L675" s="206"/>
      <c r="M675" s="206"/>
      <c r="N675" s="18"/>
    </row>
    <row r="676" spans="1:14" ht="14.25" hidden="1">
      <c r="A676" s="31"/>
      <c r="B676" s="84" t="s">
        <v>926</v>
      </c>
      <c r="C676" s="84" t="s">
        <v>927</v>
      </c>
      <c r="D676" s="177">
        <v>42964</v>
      </c>
      <c r="E676" s="84" t="s">
        <v>24</v>
      </c>
      <c r="F676" s="84"/>
      <c r="G676" s="164">
        <f t="shared" si="27"/>
        <v>156</v>
      </c>
      <c r="H676" s="206"/>
      <c r="I676" s="210"/>
      <c r="J676" s="206"/>
      <c r="K676" s="166">
        <f t="shared" si="26"/>
      </c>
      <c r="L676" s="206"/>
      <c r="M676" s="206"/>
      <c r="N676" s="18"/>
    </row>
    <row r="677" spans="1:14" ht="14.25" hidden="1">
      <c r="A677" s="31"/>
      <c r="B677" s="84" t="s">
        <v>928</v>
      </c>
      <c r="C677" s="84" t="s">
        <v>929</v>
      </c>
      <c r="D677" s="177">
        <v>42957</v>
      </c>
      <c r="E677" s="84" t="s">
        <v>21</v>
      </c>
      <c r="F677" s="196">
        <v>75</v>
      </c>
      <c r="G677" s="164">
        <f t="shared" si="27"/>
        <v>157</v>
      </c>
      <c r="H677" s="206"/>
      <c r="I677" s="206"/>
      <c r="J677" s="206"/>
      <c r="K677" s="166">
        <f t="shared" si="26"/>
      </c>
      <c r="L677" s="206"/>
      <c r="M677" s="206"/>
      <c r="N677" s="18"/>
    </row>
    <row r="678" spans="1:14" ht="14.25" hidden="1">
      <c r="A678" s="31"/>
      <c r="B678" s="84" t="s">
        <v>930</v>
      </c>
      <c r="C678" s="84" t="s">
        <v>930</v>
      </c>
      <c r="D678" s="177">
        <v>42962</v>
      </c>
      <c r="E678" s="84" t="s">
        <v>21</v>
      </c>
      <c r="F678" s="196">
        <v>78</v>
      </c>
      <c r="G678" s="164">
        <f t="shared" si="27"/>
        <v>157</v>
      </c>
      <c r="H678" s="206"/>
      <c r="I678" s="206"/>
      <c r="J678" s="206"/>
      <c r="K678" s="166">
        <f t="shared" si="26"/>
      </c>
      <c r="L678" s="206"/>
      <c r="M678" s="206"/>
      <c r="N678" s="18"/>
    </row>
    <row r="679" spans="1:14" ht="14.25" hidden="1">
      <c r="A679" s="31"/>
      <c r="B679" s="84" t="s">
        <v>931</v>
      </c>
      <c r="C679" s="84" t="s">
        <v>932</v>
      </c>
      <c r="D679" s="177">
        <v>42957</v>
      </c>
      <c r="E679" s="84" t="s">
        <v>33</v>
      </c>
      <c r="F679" s="196">
        <v>1</v>
      </c>
      <c r="G679" s="164">
        <f t="shared" si="27"/>
        <v>157</v>
      </c>
      <c r="H679" s="206"/>
      <c r="I679" s="206"/>
      <c r="J679" s="206"/>
      <c r="K679" s="166">
        <f t="shared" si="26"/>
      </c>
      <c r="L679" s="206"/>
      <c r="M679" s="206"/>
      <c r="N679" s="18"/>
    </row>
    <row r="680" spans="1:14" ht="14.25" hidden="1">
      <c r="A680" s="31"/>
      <c r="B680" s="84" t="s">
        <v>933</v>
      </c>
      <c r="C680" s="84" t="s">
        <v>934</v>
      </c>
      <c r="D680" s="177">
        <v>42957</v>
      </c>
      <c r="E680" s="84" t="s">
        <v>21</v>
      </c>
      <c r="F680" s="196">
        <v>46</v>
      </c>
      <c r="G680" s="164">
        <f t="shared" si="27"/>
        <v>157</v>
      </c>
      <c r="H680" s="206"/>
      <c r="I680" s="206"/>
      <c r="J680" s="206"/>
      <c r="K680" s="166">
        <f t="shared" si="26"/>
      </c>
      <c r="L680" s="206"/>
      <c r="M680" s="206"/>
      <c r="N680" s="18"/>
    </row>
    <row r="681" spans="1:14" ht="14.25" hidden="1">
      <c r="A681" s="31"/>
      <c r="B681" s="84" t="s">
        <v>935</v>
      </c>
      <c r="C681" s="84" t="s">
        <v>936</v>
      </c>
      <c r="D681" s="177">
        <v>42957</v>
      </c>
      <c r="E681" s="198" t="s">
        <v>24</v>
      </c>
      <c r="F681" s="84"/>
      <c r="G681" s="164">
        <f t="shared" si="27"/>
        <v>157</v>
      </c>
      <c r="H681" s="206"/>
      <c r="I681" s="206"/>
      <c r="J681" s="206"/>
      <c r="K681" s="166">
        <f t="shared" si="26"/>
      </c>
      <c r="L681" s="206"/>
      <c r="M681" s="206"/>
      <c r="N681" s="18"/>
    </row>
    <row r="682" spans="1:14" ht="14.25" hidden="1">
      <c r="A682" s="31"/>
      <c r="B682" s="84" t="s">
        <v>937</v>
      </c>
      <c r="C682" s="84" t="s">
        <v>938</v>
      </c>
      <c r="D682" s="177">
        <v>42950</v>
      </c>
      <c r="E682" s="84" t="s">
        <v>18</v>
      </c>
      <c r="F682" s="84"/>
      <c r="G682" s="164">
        <f t="shared" si="27"/>
        <v>158</v>
      </c>
      <c r="H682" s="210"/>
      <c r="I682" s="210"/>
      <c r="J682" s="210"/>
      <c r="K682" s="166">
        <f t="shared" si="26"/>
      </c>
      <c r="L682" s="210"/>
      <c r="M682" s="210"/>
      <c r="N682" s="18"/>
    </row>
    <row r="683" spans="1:14" ht="14.25" hidden="1">
      <c r="A683" s="31"/>
      <c r="B683" s="84" t="s">
        <v>939</v>
      </c>
      <c r="C683" s="84" t="s">
        <v>940</v>
      </c>
      <c r="D683" s="177">
        <v>42950</v>
      </c>
      <c r="E683" s="84" t="s">
        <v>21</v>
      </c>
      <c r="F683" s="196">
        <v>65</v>
      </c>
      <c r="G683" s="164">
        <f t="shared" si="27"/>
        <v>158</v>
      </c>
      <c r="H683" s="210"/>
      <c r="I683" s="210"/>
      <c r="J683" s="210"/>
      <c r="K683" s="166">
        <f t="shared" si="26"/>
      </c>
      <c r="L683" s="210"/>
      <c r="M683" s="210"/>
      <c r="N683" s="18"/>
    </row>
    <row r="684" spans="1:14" ht="14.25" hidden="1">
      <c r="A684" s="31"/>
      <c r="B684" s="84" t="s">
        <v>941</v>
      </c>
      <c r="C684" s="84" t="s">
        <v>942</v>
      </c>
      <c r="D684" s="177">
        <v>42950</v>
      </c>
      <c r="E684" s="84" t="s">
        <v>134</v>
      </c>
      <c r="F684" s="193"/>
      <c r="G684" s="164">
        <f t="shared" si="27"/>
        <v>158</v>
      </c>
      <c r="H684" s="206"/>
      <c r="I684" s="206"/>
      <c r="J684" s="206"/>
      <c r="K684" s="166">
        <f t="shared" si="26"/>
      </c>
      <c r="L684" s="206"/>
      <c r="M684" s="206"/>
      <c r="N684" s="18"/>
    </row>
    <row r="685" spans="1:14" ht="14.25" hidden="1">
      <c r="A685" s="31"/>
      <c r="B685" s="32" t="s">
        <v>943</v>
      </c>
      <c r="C685" s="32" t="s">
        <v>944</v>
      </c>
      <c r="D685" s="162">
        <v>42943</v>
      </c>
      <c r="E685" s="183" t="s">
        <v>33</v>
      </c>
      <c r="F685" s="193">
        <v>1</v>
      </c>
      <c r="G685" s="164">
        <f t="shared" si="27"/>
        <v>159</v>
      </c>
      <c r="H685" s="210"/>
      <c r="I685" s="210"/>
      <c r="J685" s="210"/>
      <c r="K685" s="166">
        <f t="shared" si="26"/>
      </c>
      <c r="L685" s="210"/>
      <c r="M685" s="210"/>
      <c r="N685" s="18"/>
    </row>
    <row r="686" spans="1:14" ht="14.25" hidden="1">
      <c r="A686" s="31"/>
      <c r="B686" s="32" t="s">
        <v>945</v>
      </c>
      <c r="C686" s="32" t="s">
        <v>946</v>
      </c>
      <c r="D686" s="162">
        <v>42943</v>
      </c>
      <c r="E686" s="183" t="s">
        <v>15</v>
      </c>
      <c r="F686" s="193">
        <v>40</v>
      </c>
      <c r="G686" s="164">
        <f t="shared" si="27"/>
        <v>159</v>
      </c>
      <c r="H686" s="210"/>
      <c r="I686" s="210"/>
      <c r="J686" s="210"/>
      <c r="K686" s="166">
        <f t="shared" si="26"/>
      </c>
      <c r="L686" s="210"/>
      <c r="M686" s="210"/>
      <c r="N686" s="18"/>
    </row>
    <row r="687" spans="1:14" ht="14.25" hidden="1">
      <c r="A687" s="31"/>
      <c r="B687" s="32" t="s">
        <v>947</v>
      </c>
      <c r="C687" s="32" t="s">
        <v>948</v>
      </c>
      <c r="D687" s="162">
        <v>42943</v>
      </c>
      <c r="E687" s="183" t="s">
        <v>179</v>
      </c>
      <c r="F687" s="193">
        <v>13</v>
      </c>
      <c r="G687" s="164">
        <f t="shared" si="27"/>
        <v>159</v>
      </c>
      <c r="H687" s="206"/>
      <c r="I687" s="206"/>
      <c r="J687" s="206"/>
      <c r="K687" s="166">
        <f t="shared" si="26"/>
      </c>
      <c r="L687" s="210"/>
      <c r="M687" s="210"/>
      <c r="N687" s="18"/>
    </row>
    <row r="688" spans="1:14" ht="14.25" hidden="1">
      <c r="A688" s="31"/>
      <c r="B688" s="32" t="s">
        <v>949</v>
      </c>
      <c r="C688" s="32" t="s">
        <v>950</v>
      </c>
      <c r="D688" s="162">
        <v>42936</v>
      </c>
      <c r="E688" s="183" t="s">
        <v>33</v>
      </c>
      <c r="F688" s="193">
        <v>1</v>
      </c>
      <c r="G688" s="164">
        <f t="shared" si="27"/>
        <v>160</v>
      </c>
      <c r="H688" s="206"/>
      <c r="I688" s="206"/>
      <c r="J688" s="206"/>
      <c r="K688" s="166">
        <f t="shared" si="26"/>
      </c>
      <c r="L688" s="206"/>
      <c r="M688" s="206"/>
      <c r="N688" s="18"/>
    </row>
    <row r="689" spans="1:14" ht="14.25" hidden="1">
      <c r="A689" s="31"/>
      <c r="B689" s="32" t="s">
        <v>951</v>
      </c>
      <c r="C689" s="32" t="s">
        <v>951</v>
      </c>
      <c r="D689" s="162">
        <v>42936</v>
      </c>
      <c r="E689" s="183" t="s">
        <v>21</v>
      </c>
      <c r="F689" s="193">
        <v>48</v>
      </c>
      <c r="G689" s="164">
        <f t="shared" si="27"/>
        <v>160</v>
      </c>
      <c r="H689" s="206"/>
      <c r="I689" s="206"/>
      <c r="J689" s="206"/>
      <c r="K689" s="166">
        <f t="shared" si="26"/>
      </c>
      <c r="L689" s="206"/>
      <c r="M689" s="206"/>
      <c r="N689" s="18"/>
    </row>
    <row r="690" spans="1:14" ht="14.25" hidden="1">
      <c r="A690" s="31"/>
      <c r="B690" s="32" t="s">
        <v>952</v>
      </c>
      <c r="C690" s="32" t="s">
        <v>953</v>
      </c>
      <c r="D690" s="162">
        <v>42929</v>
      </c>
      <c r="E690" s="183" t="s">
        <v>45</v>
      </c>
      <c r="F690" s="193">
        <v>11</v>
      </c>
      <c r="G690" s="164">
        <f t="shared" si="27"/>
        <v>161</v>
      </c>
      <c r="H690" s="206"/>
      <c r="I690" s="206"/>
      <c r="J690" s="206"/>
      <c r="K690" s="166">
        <f t="shared" si="26"/>
      </c>
      <c r="L690" s="206"/>
      <c r="M690" s="206"/>
      <c r="N690" s="18"/>
    </row>
    <row r="691" spans="1:14" ht="14.25" hidden="1">
      <c r="A691" s="31"/>
      <c r="B691" s="32" t="s">
        <v>954</v>
      </c>
      <c r="C691" s="32" t="s">
        <v>954</v>
      </c>
      <c r="D691" s="162">
        <v>42929</v>
      </c>
      <c r="E691" s="183" t="s">
        <v>27</v>
      </c>
      <c r="F691" s="193">
        <v>53</v>
      </c>
      <c r="G691" s="164">
        <f t="shared" si="27"/>
        <v>161</v>
      </c>
      <c r="H691" s="206"/>
      <c r="I691" s="206"/>
      <c r="J691" s="206"/>
      <c r="K691" s="166">
        <f t="shared" si="26"/>
      </c>
      <c r="L691" s="206"/>
      <c r="M691" s="206"/>
      <c r="N691" s="18"/>
    </row>
    <row r="692" spans="1:14" ht="14.25" hidden="1">
      <c r="A692" s="31"/>
      <c r="B692" s="32" t="s">
        <v>955</v>
      </c>
      <c r="C692" s="32" t="s">
        <v>956</v>
      </c>
      <c r="D692" s="162">
        <v>42929</v>
      </c>
      <c r="E692" s="183" t="s">
        <v>21</v>
      </c>
      <c r="F692" s="193">
        <v>68</v>
      </c>
      <c r="G692" s="164">
        <f t="shared" si="27"/>
        <v>161</v>
      </c>
      <c r="H692" s="206"/>
      <c r="I692" s="206"/>
      <c r="J692" s="206"/>
      <c r="K692" s="166">
        <f t="shared" si="26"/>
      </c>
      <c r="L692" s="206"/>
      <c r="M692" s="206"/>
      <c r="N692" s="18"/>
    </row>
    <row r="693" spans="1:14" ht="14.25" hidden="1">
      <c r="A693" s="31"/>
      <c r="B693" s="32" t="s">
        <v>957</v>
      </c>
      <c r="C693" s="32" t="s">
        <v>958</v>
      </c>
      <c r="D693" s="162">
        <v>42922</v>
      </c>
      <c r="E693" s="183" t="s">
        <v>21</v>
      </c>
      <c r="F693" s="193">
        <v>71</v>
      </c>
      <c r="G693" s="164">
        <f t="shared" si="27"/>
        <v>162</v>
      </c>
      <c r="H693" s="206"/>
      <c r="I693" s="206"/>
      <c r="J693" s="206"/>
      <c r="K693" s="166">
        <f t="shared" si="26"/>
      </c>
      <c r="L693" s="206"/>
      <c r="M693" s="206"/>
      <c r="N693" s="18"/>
    </row>
    <row r="694" spans="1:14" ht="14.25" hidden="1">
      <c r="A694" s="31"/>
      <c r="B694" s="32" t="s">
        <v>959</v>
      </c>
      <c r="C694" s="32" t="s">
        <v>960</v>
      </c>
      <c r="D694" s="162">
        <v>42922</v>
      </c>
      <c r="E694" s="183" t="s">
        <v>15</v>
      </c>
      <c r="F694" s="193">
        <v>38</v>
      </c>
      <c r="G694" s="164">
        <f t="shared" si="27"/>
        <v>162</v>
      </c>
      <c r="H694" s="206"/>
      <c r="I694" s="210"/>
      <c r="J694" s="206"/>
      <c r="K694" s="166">
        <f t="shared" si="26"/>
      </c>
      <c r="L694" s="206"/>
      <c r="M694" s="210"/>
      <c r="N694" s="18"/>
    </row>
    <row r="695" spans="1:14" ht="14.25" hidden="1">
      <c r="A695" s="31"/>
      <c r="B695" s="32" t="s">
        <v>961</v>
      </c>
      <c r="C695" s="32" t="s">
        <v>962</v>
      </c>
      <c r="D695" s="162">
        <v>42915</v>
      </c>
      <c r="E695" s="183" t="s">
        <v>27</v>
      </c>
      <c r="F695" s="193">
        <v>45</v>
      </c>
      <c r="G695" s="164">
        <f t="shared" si="27"/>
        <v>163</v>
      </c>
      <c r="H695" s="206"/>
      <c r="I695" s="206"/>
      <c r="J695" s="206"/>
      <c r="K695" s="166">
        <f t="shared" si="26"/>
      </c>
      <c r="L695" s="206"/>
      <c r="M695" s="206"/>
      <c r="N695" s="18"/>
    </row>
    <row r="696" spans="1:14" ht="14.25" hidden="1">
      <c r="A696" s="31"/>
      <c r="B696" s="32" t="s">
        <v>963</v>
      </c>
      <c r="C696" s="32" t="s">
        <v>964</v>
      </c>
      <c r="D696" s="162">
        <v>42915</v>
      </c>
      <c r="E696" s="183" t="s">
        <v>45</v>
      </c>
      <c r="F696" s="193">
        <v>4</v>
      </c>
      <c r="G696" s="164">
        <f t="shared" si="27"/>
        <v>163</v>
      </c>
      <c r="H696" s="206"/>
      <c r="I696" s="206"/>
      <c r="J696" s="206"/>
      <c r="K696" s="166">
        <f t="shared" si="26"/>
      </c>
      <c r="L696" s="206"/>
      <c r="M696" s="206"/>
      <c r="N696" s="18"/>
    </row>
    <row r="697" spans="1:14" ht="14.25" hidden="1">
      <c r="A697" s="31"/>
      <c r="B697" s="32" t="s">
        <v>965</v>
      </c>
      <c r="C697" s="32" t="s">
        <v>966</v>
      </c>
      <c r="D697" s="162">
        <v>42915</v>
      </c>
      <c r="E697" s="183" t="s">
        <v>21</v>
      </c>
      <c r="F697" s="193">
        <v>46</v>
      </c>
      <c r="G697" s="164">
        <f t="shared" si="27"/>
        <v>163</v>
      </c>
      <c r="H697" s="206"/>
      <c r="I697" s="206"/>
      <c r="J697" s="206"/>
      <c r="K697" s="166">
        <f t="shared" si="26"/>
      </c>
      <c r="L697" s="206"/>
      <c r="M697" s="206"/>
      <c r="N697" s="18"/>
    </row>
    <row r="698" spans="1:14" ht="14.25" hidden="1">
      <c r="A698" s="31"/>
      <c r="B698" s="32" t="s">
        <v>967</v>
      </c>
      <c r="C698" s="32" t="s">
        <v>968</v>
      </c>
      <c r="D698" s="162">
        <v>42908</v>
      </c>
      <c r="E698" s="183" t="s">
        <v>27</v>
      </c>
      <c r="F698" s="193">
        <v>35</v>
      </c>
      <c r="G698" s="164">
        <f t="shared" si="27"/>
        <v>164</v>
      </c>
      <c r="H698" s="206"/>
      <c r="I698" s="206"/>
      <c r="J698" s="206"/>
      <c r="K698" s="166">
        <f t="shared" si="26"/>
      </c>
      <c r="L698" s="206"/>
      <c r="M698" s="206"/>
      <c r="N698" s="18"/>
    </row>
    <row r="699" spans="1:14" ht="14.25" hidden="1">
      <c r="A699" s="31"/>
      <c r="B699" s="32" t="s">
        <v>969</v>
      </c>
      <c r="C699" s="32" t="s">
        <v>970</v>
      </c>
      <c r="D699" s="162">
        <v>42908</v>
      </c>
      <c r="E699" s="183" t="s">
        <v>18</v>
      </c>
      <c r="F699" s="193"/>
      <c r="G699" s="164">
        <f t="shared" si="27"/>
        <v>164</v>
      </c>
      <c r="H699" s="206"/>
      <c r="I699" s="206"/>
      <c r="J699" s="206"/>
      <c r="K699" s="166">
        <f t="shared" si="26"/>
      </c>
      <c r="L699" s="206"/>
      <c r="M699" s="206"/>
      <c r="N699" s="18"/>
    </row>
    <row r="700" spans="1:14" ht="14.25" hidden="1">
      <c r="A700" s="31"/>
      <c r="B700" s="32" t="s">
        <v>971</v>
      </c>
      <c r="C700" s="32" t="s">
        <v>972</v>
      </c>
      <c r="D700" s="162">
        <v>42901</v>
      </c>
      <c r="E700" s="183" t="s">
        <v>18</v>
      </c>
      <c r="F700" s="193"/>
      <c r="G700" s="164">
        <f t="shared" si="27"/>
        <v>165</v>
      </c>
      <c r="H700" s="213"/>
      <c r="I700" s="213"/>
      <c r="J700" s="213"/>
      <c r="K700" s="166">
        <f t="shared" si="26"/>
      </c>
      <c r="L700" s="213"/>
      <c r="M700" s="213"/>
      <c r="N700" s="18"/>
    </row>
    <row r="701" spans="1:14" ht="14.25" hidden="1">
      <c r="A701" s="31"/>
      <c r="B701" s="32" t="s">
        <v>973</v>
      </c>
      <c r="C701" s="32" t="s">
        <v>974</v>
      </c>
      <c r="D701" s="162">
        <v>42901</v>
      </c>
      <c r="E701" s="183" t="s">
        <v>21</v>
      </c>
      <c r="F701" s="193">
        <v>51</v>
      </c>
      <c r="G701" s="164">
        <f t="shared" si="27"/>
        <v>165</v>
      </c>
      <c r="H701" s="206"/>
      <c r="I701" s="206"/>
      <c r="J701" s="206"/>
      <c r="K701" s="166">
        <f t="shared" si="26"/>
      </c>
      <c r="L701" s="206"/>
      <c r="M701" s="206"/>
      <c r="N701" s="18"/>
    </row>
    <row r="702" spans="1:14" ht="14.25" hidden="1">
      <c r="A702" s="31"/>
      <c r="B702" s="32" t="s">
        <v>975</v>
      </c>
      <c r="C702" s="32" t="s">
        <v>976</v>
      </c>
      <c r="D702" s="162">
        <v>42901</v>
      </c>
      <c r="E702" s="183" t="s">
        <v>33</v>
      </c>
      <c r="F702" s="193">
        <v>1</v>
      </c>
      <c r="G702" s="164">
        <f t="shared" si="27"/>
        <v>165</v>
      </c>
      <c r="H702" s="206"/>
      <c r="I702" s="206"/>
      <c r="J702" s="206"/>
      <c r="K702" s="166">
        <f t="shared" si="26"/>
      </c>
      <c r="L702" s="206"/>
      <c r="M702" s="206"/>
      <c r="N702" s="18"/>
    </row>
    <row r="703" spans="1:14" ht="14.25" hidden="1">
      <c r="A703" s="31"/>
      <c r="B703" s="32" t="s">
        <v>977</v>
      </c>
      <c r="C703" s="32" t="s">
        <v>978</v>
      </c>
      <c r="D703" s="162">
        <v>42894</v>
      </c>
      <c r="E703" s="183" t="s">
        <v>27</v>
      </c>
      <c r="F703" s="193">
        <v>59</v>
      </c>
      <c r="G703" s="164">
        <f t="shared" si="27"/>
        <v>166</v>
      </c>
      <c r="H703" s="206"/>
      <c r="I703" s="206"/>
      <c r="J703" s="206"/>
      <c r="K703" s="166">
        <f t="shared" si="26"/>
      </c>
      <c r="L703" s="210"/>
      <c r="M703" s="210"/>
      <c r="N703" s="18"/>
    </row>
    <row r="704" spans="1:14" ht="14.25" hidden="1">
      <c r="A704" s="31"/>
      <c r="B704" s="32" t="s">
        <v>979</v>
      </c>
      <c r="C704" s="32" t="s">
        <v>980</v>
      </c>
      <c r="D704" s="162">
        <v>42894</v>
      </c>
      <c r="E704" s="183" t="s">
        <v>68</v>
      </c>
      <c r="F704" s="193">
        <v>1</v>
      </c>
      <c r="G704" s="164">
        <f t="shared" si="27"/>
        <v>166</v>
      </c>
      <c r="H704" s="206"/>
      <c r="I704" s="206"/>
      <c r="J704" s="206"/>
      <c r="K704" s="166">
        <f t="shared" si="26"/>
      </c>
      <c r="L704" s="206"/>
      <c r="M704" s="206"/>
      <c r="N704" s="18"/>
    </row>
    <row r="705" spans="1:14" ht="14.25" hidden="1">
      <c r="A705" s="31"/>
      <c r="B705" s="32" t="s">
        <v>981</v>
      </c>
      <c r="C705" s="32" t="s">
        <v>982</v>
      </c>
      <c r="D705" s="162">
        <v>42894</v>
      </c>
      <c r="E705" s="183" t="s">
        <v>21</v>
      </c>
      <c r="F705" s="193">
        <v>41</v>
      </c>
      <c r="G705" s="164">
        <f t="shared" si="27"/>
        <v>166</v>
      </c>
      <c r="H705" s="206"/>
      <c r="I705" s="206"/>
      <c r="J705" s="206"/>
      <c r="K705" s="166">
        <f t="shared" si="26"/>
      </c>
      <c r="L705" s="206"/>
      <c r="M705" s="206"/>
      <c r="N705" s="18"/>
    </row>
    <row r="706" spans="1:14" ht="14.25" hidden="1">
      <c r="A706" s="31"/>
      <c r="B706" s="32" t="s">
        <v>983</v>
      </c>
      <c r="C706" s="32" t="s">
        <v>984</v>
      </c>
      <c r="D706" s="162">
        <v>42894</v>
      </c>
      <c r="E706" s="183" t="s">
        <v>179</v>
      </c>
      <c r="F706" s="193">
        <v>22</v>
      </c>
      <c r="G706" s="164">
        <f t="shared" si="27"/>
        <v>166</v>
      </c>
      <c r="H706" s="206"/>
      <c r="I706" s="206"/>
      <c r="J706" s="206"/>
      <c r="K706" s="166">
        <f t="shared" si="26"/>
      </c>
      <c r="L706" s="206"/>
      <c r="M706" s="206"/>
      <c r="N706" s="18"/>
    </row>
    <row r="707" spans="1:14" ht="14.25" hidden="1">
      <c r="A707" s="31"/>
      <c r="B707" s="32" t="s">
        <v>985</v>
      </c>
      <c r="C707" s="32" t="s">
        <v>986</v>
      </c>
      <c r="D707" s="162">
        <v>42887</v>
      </c>
      <c r="E707" s="183" t="s">
        <v>45</v>
      </c>
      <c r="F707" s="193">
        <v>7</v>
      </c>
      <c r="G707" s="164">
        <f t="shared" si="27"/>
        <v>167</v>
      </c>
      <c r="H707" s="206"/>
      <c r="I707" s="206"/>
      <c r="J707" s="206"/>
      <c r="K707" s="166">
        <f aca="true" t="shared" si="28" ref="K707:K770">IF(J707&lt;&gt;0,-(J707-H707)/J707,"")</f>
      </c>
      <c r="L707" s="206"/>
      <c r="M707" s="206"/>
      <c r="N707" s="18"/>
    </row>
    <row r="708" spans="1:14" ht="14.25" hidden="1">
      <c r="A708" s="31"/>
      <c r="B708" s="199" t="s">
        <v>987</v>
      </c>
      <c r="C708" s="199" t="s">
        <v>988</v>
      </c>
      <c r="D708" s="180">
        <v>42887</v>
      </c>
      <c r="E708" s="183" t="s">
        <v>21</v>
      </c>
      <c r="F708" s="193">
        <v>26</v>
      </c>
      <c r="G708" s="164">
        <f t="shared" si="27"/>
        <v>167</v>
      </c>
      <c r="H708" s="213"/>
      <c r="I708" s="213"/>
      <c r="J708" s="213"/>
      <c r="K708" s="166">
        <f t="shared" si="28"/>
      </c>
      <c r="L708" s="213"/>
      <c r="M708" s="213"/>
      <c r="N708" s="18"/>
    </row>
    <row r="709" spans="1:14" ht="14.25" hidden="1">
      <c r="A709" s="31"/>
      <c r="B709" s="32" t="s">
        <v>989</v>
      </c>
      <c r="C709" s="32" t="s">
        <v>989</v>
      </c>
      <c r="D709" s="162">
        <v>42887</v>
      </c>
      <c r="E709" s="183" t="s">
        <v>21</v>
      </c>
      <c r="F709" s="193">
        <v>60</v>
      </c>
      <c r="G709" s="164">
        <f t="shared" si="27"/>
        <v>167</v>
      </c>
      <c r="H709" s="206"/>
      <c r="I709" s="206"/>
      <c r="J709" s="206"/>
      <c r="K709" s="166">
        <f t="shared" si="28"/>
      </c>
      <c r="L709" s="206"/>
      <c r="M709" s="206"/>
      <c r="N709" s="18"/>
    </row>
    <row r="710" spans="1:14" ht="14.25" hidden="1">
      <c r="A710" s="31"/>
      <c r="B710" s="32" t="s">
        <v>990</v>
      </c>
      <c r="C710" s="32" t="s">
        <v>991</v>
      </c>
      <c r="D710" s="162">
        <v>42887</v>
      </c>
      <c r="E710" s="183" t="s">
        <v>24</v>
      </c>
      <c r="F710" s="193"/>
      <c r="G710" s="164">
        <f t="shared" si="27"/>
        <v>167</v>
      </c>
      <c r="H710" s="206"/>
      <c r="I710" s="206"/>
      <c r="J710" s="206"/>
      <c r="K710" s="166">
        <f t="shared" si="28"/>
      </c>
      <c r="L710" s="206"/>
      <c r="M710" s="206"/>
      <c r="N710" s="18"/>
    </row>
    <row r="711" spans="1:14" ht="14.25" hidden="1">
      <c r="A711" s="31"/>
      <c r="B711" s="208"/>
      <c r="C711" s="208"/>
      <c r="D711" s="208"/>
      <c r="E711" s="208"/>
      <c r="F711" s="208"/>
      <c r="G711" s="208"/>
      <c r="H711" s="213"/>
      <c r="I711" s="213"/>
      <c r="J711" s="213"/>
      <c r="K711" s="166">
        <f t="shared" si="28"/>
      </c>
      <c r="L711" s="213"/>
      <c r="M711" s="213"/>
      <c r="N711" s="18"/>
    </row>
    <row r="712" spans="1:14" ht="14.25" hidden="1">
      <c r="A712" s="31"/>
      <c r="B712" s="32" t="s">
        <v>994</v>
      </c>
      <c r="C712" s="32" t="s">
        <v>995</v>
      </c>
      <c r="D712" s="162">
        <v>42880</v>
      </c>
      <c r="E712" s="183" t="s">
        <v>45</v>
      </c>
      <c r="F712" s="193">
        <v>18</v>
      </c>
      <c r="G712" s="164">
        <f aca="true" t="shared" si="29" ref="G712:G734">ROUNDUP(DATEDIF(D712,$B$791,"d")/7,0)</f>
        <v>168</v>
      </c>
      <c r="H712" s="206"/>
      <c r="I712" s="206"/>
      <c r="J712" s="206"/>
      <c r="K712" s="166">
        <f t="shared" si="28"/>
      </c>
      <c r="L712" s="206"/>
      <c r="M712" s="206"/>
      <c r="N712" s="18"/>
    </row>
    <row r="713" spans="1:14" ht="14.25" hidden="1">
      <c r="A713" s="31"/>
      <c r="B713" s="179" t="s">
        <v>996</v>
      </c>
      <c r="C713" s="179" t="s">
        <v>996</v>
      </c>
      <c r="D713" s="162">
        <v>42873</v>
      </c>
      <c r="E713" s="183" t="s">
        <v>21</v>
      </c>
      <c r="F713" s="193">
        <v>68</v>
      </c>
      <c r="G713" s="164">
        <f t="shared" si="29"/>
        <v>169</v>
      </c>
      <c r="H713" s="206"/>
      <c r="I713" s="206"/>
      <c r="J713" s="206"/>
      <c r="K713" s="166">
        <f t="shared" si="28"/>
      </c>
      <c r="L713" s="206"/>
      <c r="M713" s="206"/>
      <c r="N713" s="18"/>
    </row>
    <row r="714" spans="1:14" ht="14.25" hidden="1">
      <c r="A714" s="40"/>
      <c r="B714" s="32" t="s">
        <v>997</v>
      </c>
      <c r="C714" s="32" t="s">
        <v>998</v>
      </c>
      <c r="D714" s="162">
        <v>42866</v>
      </c>
      <c r="E714" s="183" t="s">
        <v>33</v>
      </c>
      <c r="F714" s="193">
        <v>1</v>
      </c>
      <c r="G714" s="164">
        <f t="shared" si="29"/>
        <v>170</v>
      </c>
      <c r="H714" s="206"/>
      <c r="I714" s="206"/>
      <c r="J714" s="206"/>
      <c r="K714" s="166">
        <f t="shared" si="28"/>
      </c>
      <c r="L714" s="206"/>
      <c r="M714" s="206"/>
      <c r="N714" s="18"/>
    </row>
    <row r="715" spans="1:14" ht="14.25" hidden="1">
      <c r="A715" s="40"/>
      <c r="B715" s="32" t="s">
        <v>999</v>
      </c>
      <c r="C715" s="32" t="s">
        <v>1000</v>
      </c>
      <c r="D715" s="162">
        <v>42866</v>
      </c>
      <c r="E715" s="183" t="s">
        <v>68</v>
      </c>
      <c r="F715" s="193"/>
      <c r="G715" s="164">
        <f t="shared" si="29"/>
        <v>170</v>
      </c>
      <c r="H715" s="206"/>
      <c r="I715" s="206"/>
      <c r="J715" s="206"/>
      <c r="K715" s="166">
        <f t="shared" si="28"/>
      </c>
      <c r="L715" s="206"/>
      <c r="M715" s="206"/>
      <c r="N715" s="18"/>
    </row>
    <row r="716" spans="1:14" ht="14.25" hidden="1">
      <c r="A716" s="40"/>
      <c r="B716" s="32" t="s">
        <v>1001</v>
      </c>
      <c r="C716" s="32" t="s">
        <v>1002</v>
      </c>
      <c r="D716" s="162">
        <v>42866</v>
      </c>
      <c r="E716" s="183" t="s">
        <v>15</v>
      </c>
      <c r="F716" s="193">
        <v>28</v>
      </c>
      <c r="G716" s="164">
        <f t="shared" si="29"/>
        <v>170</v>
      </c>
      <c r="H716" s="206"/>
      <c r="I716" s="206"/>
      <c r="J716" s="206"/>
      <c r="K716" s="166">
        <f t="shared" si="28"/>
      </c>
      <c r="L716" s="206"/>
      <c r="M716" s="206"/>
      <c r="N716" s="18"/>
    </row>
    <row r="717" spans="1:14" ht="14.25" hidden="1">
      <c r="A717" s="40"/>
      <c r="B717" s="32" t="s">
        <v>1003</v>
      </c>
      <c r="C717" s="32" t="s">
        <v>1004</v>
      </c>
      <c r="D717" s="162">
        <v>42866</v>
      </c>
      <c r="E717" s="183" t="s">
        <v>21</v>
      </c>
      <c r="F717" s="193">
        <v>61</v>
      </c>
      <c r="G717" s="164">
        <f t="shared" si="29"/>
        <v>170</v>
      </c>
      <c r="H717" s="206"/>
      <c r="I717" s="206"/>
      <c r="J717" s="206"/>
      <c r="K717" s="166">
        <f t="shared" si="28"/>
      </c>
      <c r="L717" s="206"/>
      <c r="M717" s="206"/>
      <c r="N717" s="18"/>
    </row>
    <row r="718" spans="1:14" ht="14.25" hidden="1">
      <c r="A718" s="40"/>
      <c r="B718" s="32" t="s">
        <v>1005</v>
      </c>
      <c r="C718" s="32" t="s">
        <v>1006</v>
      </c>
      <c r="D718" s="162">
        <v>42866</v>
      </c>
      <c r="E718" s="183" t="s">
        <v>21</v>
      </c>
      <c r="F718" s="193">
        <v>36</v>
      </c>
      <c r="G718" s="164">
        <f t="shared" si="29"/>
        <v>170</v>
      </c>
      <c r="H718" s="206"/>
      <c r="I718" s="206"/>
      <c r="J718" s="206"/>
      <c r="K718" s="166">
        <f t="shared" si="28"/>
      </c>
      <c r="L718" s="206"/>
      <c r="M718" s="206"/>
      <c r="N718" s="18"/>
    </row>
    <row r="719" spans="1:14" ht="14.25" hidden="1">
      <c r="A719" s="40"/>
      <c r="B719" s="32" t="s">
        <v>1007</v>
      </c>
      <c r="C719" s="32" t="s">
        <v>1008</v>
      </c>
      <c r="D719" s="162">
        <v>42859</v>
      </c>
      <c r="E719" s="183" t="s">
        <v>18</v>
      </c>
      <c r="F719" s="193"/>
      <c r="G719" s="164">
        <f t="shared" si="29"/>
        <v>171</v>
      </c>
      <c r="H719" s="206"/>
      <c r="I719" s="206"/>
      <c r="J719" s="206"/>
      <c r="K719" s="166">
        <f t="shared" si="28"/>
      </c>
      <c r="L719" s="206"/>
      <c r="M719" s="206"/>
      <c r="N719" s="18"/>
    </row>
    <row r="720" spans="1:14" ht="14.25" hidden="1">
      <c r="A720" s="40"/>
      <c r="B720" s="32" t="s">
        <v>1009</v>
      </c>
      <c r="C720" s="32" t="s">
        <v>1010</v>
      </c>
      <c r="D720" s="162">
        <v>42859</v>
      </c>
      <c r="E720" s="183" t="s">
        <v>33</v>
      </c>
      <c r="F720" s="193">
        <v>1</v>
      </c>
      <c r="G720" s="164">
        <f t="shared" si="29"/>
        <v>171</v>
      </c>
      <c r="H720" s="206"/>
      <c r="I720" s="206"/>
      <c r="J720" s="206"/>
      <c r="K720" s="166">
        <f t="shared" si="28"/>
      </c>
      <c r="L720" s="206"/>
      <c r="M720" s="206"/>
      <c r="N720" s="18"/>
    </row>
    <row r="721" spans="1:14" ht="14.25" hidden="1">
      <c r="A721" s="40"/>
      <c r="B721" s="200" t="s">
        <v>1011</v>
      </c>
      <c r="C721" s="200" t="s">
        <v>1012</v>
      </c>
      <c r="D721" s="162">
        <v>42852</v>
      </c>
      <c r="E721" s="183" t="s">
        <v>45</v>
      </c>
      <c r="F721" s="193">
        <v>16</v>
      </c>
      <c r="G721" s="164">
        <f t="shared" si="29"/>
        <v>172</v>
      </c>
      <c r="H721" s="206"/>
      <c r="I721" s="206"/>
      <c r="J721" s="206"/>
      <c r="K721" s="166">
        <f t="shared" si="28"/>
      </c>
      <c r="L721" s="206"/>
      <c r="M721" s="206"/>
      <c r="N721" s="18"/>
    </row>
    <row r="722" spans="1:14" ht="14.25" hidden="1">
      <c r="A722" s="40"/>
      <c r="B722" s="32" t="s">
        <v>1013</v>
      </c>
      <c r="C722" s="32" t="s">
        <v>1014</v>
      </c>
      <c r="D722" s="162">
        <v>42852</v>
      </c>
      <c r="E722" s="183" t="s">
        <v>33</v>
      </c>
      <c r="F722" s="193">
        <v>1</v>
      </c>
      <c r="G722" s="164">
        <f t="shared" si="29"/>
        <v>172</v>
      </c>
      <c r="H722" s="206"/>
      <c r="I722" s="206"/>
      <c r="J722" s="206"/>
      <c r="K722" s="166">
        <f t="shared" si="28"/>
      </c>
      <c r="L722" s="206"/>
      <c r="M722" s="206"/>
      <c r="N722" s="18"/>
    </row>
    <row r="723" spans="1:14" ht="14.25" hidden="1">
      <c r="A723" s="40"/>
      <c r="B723" s="32" t="s">
        <v>1015</v>
      </c>
      <c r="C723" s="32" t="s">
        <v>1015</v>
      </c>
      <c r="D723" s="162">
        <v>42852</v>
      </c>
      <c r="E723" s="183" t="s">
        <v>18</v>
      </c>
      <c r="F723" s="193"/>
      <c r="G723" s="164">
        <f t="shared" si="29"/>
        <v>172</v>
      </c>
      <c r="H723" s="206"/>
      <c r="I723" s="206"/>
      <c r="J723" s="206"/>
      <c r="K723" s="166">
        <f t="shared" si="28"/>
      </c>
      <c r="L723" s="206"/>
      <c r="M723" s="206"/>
      <c r="N723" s="18"/>
    </row>
    <row r="724" spans="1:14" ht="14.25" hidden="1">
      <c r="A724" s="31"/>
      <c r="B724" s="32" t="s">
        <v>1016</v>
      </c>
      <c r="C724" s="32" t="s">
        <v>1016</v>
      </c>
      <c r="D724" s="162">
        <v>42852</v>
      </c>
      <c r="E724" s="183" t="s">
        <v>24</v>
      </c>
      <c r="F724" s="193"/>
      <c r="G724" s="164">
        <f t="shared" si="29"/>
        <v>172</v>
      </c>
      <c r="H724" s="206"/>
      <c r="I724" s="210"/>
      <c r="J724" s="206"/>
      <c r="K724" s="166">
        <f t="shared" si="28"/>
      </c>
      <c r="L724" s="206"/>
      <c r="M724" s="206"/>
      <c r="N724" s="18"/>
    </row>
    <row r="725" spans="1:14" ht="14.25" hidden="1">
      <c r="A725" s="40"/>
      <c r="B725" s="32" t="s">
        <v>1017</v>
      </c>
      <c r="C725" s="32" t="s">
        <v>1018</v>
      </c>
      <c r="D725" s="162">
        <v>42852</v>
      </c>
      <c r="E725" s="183" t="s">
        <v>24</v>
      </c>
      <c r="F725" s="193"/>
      <c r="G725" s="164">
        <f t="shared" si="29"/>
        <v>172</v>
      </c>
      <c r="H725" s="206"/>
      <c r="I725" s="210"/>
      <c r="J725" s="206"/>
      <c r="K725" s="166">
        <f t="shared" si="28"/>
      </c>
      <c r="L725" s="206"/>
      <c r="M725" s="206"/>
      <c r="N725" s="18"/>
    </row>
    <row r="726" spans="1:14" ht="14.25" hidden="1">
      <c r="A726" s="40"/>
      <c r="B726" s="32" t="s">
        <v>1019</v>
      </c>
      <c r="C726" s="32" t="s">
        <v>1019</v>
      </c>
      <c r="D726" s="162">
        <v>42845</v>
      </c>
      <c r="E726" s="183" t="s">
        <v>33</v>
      </c>
      <c r="F726" s="193">
        <v>1</v>
      </c>
      <c r="G726" s="164">
        <f t="shared" si="29"/>
        <v>173</v>
      </c>
      <c r="H726" s="206"/>
      <c r="I726" s="206"/>
      <c r="J726" s="206"/>
      <c r="K726" s="166">
        <f t="shared" si="28"/>
      </c>
      <c r="L726" s="206"/>
      <c r="M726" s="206"/>
      <c r="N726" s="18"/>
    </row>
    <row r="727" spans="1:14" ht="14.25" hidden="1">
      <c r="A727" s="31"/>
      <c r="B727" s="200">
        <v>1945</v>
      </c>
      <c r="C727" s="200">
        <v>1945</v>
      </c>
      <c r="D727" s="162">
        <v>42845</v>
      </c>
      <c r="E727" s="183" t="s">
        <v>1020</v>
      </c>
      <c r="F727" s="193">
        <v>6</v>
      </c>
      <c r="G727" s="164">
        <f t="shared" si="29"/>
        <v>173</v>
      </c>
      <c r="H727" s="206"/>
      <c r="I727" s="206"/>
      <c r="J727" s="206"/>
      <c r="K727" s="166">
        <f t="shared" si="28"/>
      </c>
      <c r="L727" s="206"/>
      <c r="M727" s="206"/>
      <c r="N727" s="18"/>
    </row>
    <row r="728" spans="1:14" ht="14.25" hidden="1">
      <c r="A728" s="31"/>
      <c r="B728" s="32" t="s">
        <v>1021</v>
      </c>
      <c r="C728" s="32" t="s">
        <v>1022</v>
      </c>
      <c r="D728" s="162">
        <v>42845</v>
      </c>
      <c r="E728" s="183" t="s">
        <v>27</v>
      </c>
      <c r="F728" s="193">
        <v>31</v>
      </c>
      <c r="G728" s="164">
        <f t="shared" si="29"/>
        <v>173</v>
      </c>
      <c r="H728" s="206"/>
      <c r="I728" s="206"/>
      <c r="J728" s="206"/>
      <c r="K728" s="166">
        <f t="shared" si="28"/>
      </c>
      <c r="L728" s="206"/>
      <c r="M728" s="206"/>
      <c r="N728" s="18"/>
    </row>
    <row r="729" spans="1:14" ht="14.25" hidden="1">
      <c r="A729" s="31"/>
      <c r="B729" s="32" t="s">
        <v>1023</v>
      </c>
      <c r="C729" s="32" t="s">
        <v>1024</v>
      </c>
      <c r="D729" s="162">
        <v>42845</v>
      </c>
      <c r="E729" s="183" t="s">
        <v>21</v>
      </c>
      <c r="F729" s="193">
        <v>34</v>
      </c>
      <c r="G729" s="164">
        <f t="shared" si="29"/>
        <v>173</v>
      </c>
      <c r="H729" s="206"/>
      <c r="I729" s="206"/>
      <c r="J729" s="206"/>
      <c r="K729" s="166">
        <f t="shared" si="28"/>
      </c>
      <c r="L729" s="206"/>
      <c r="M729" s="206"/>
      <c r="N729" s="18"/>
    </row>
    <row r="730" spans="1:14" ht="14.25" hidden="1">
      <c r="A730" s="40"/>
      <c r="B730" s="32" t="s">
        <v>1025</v>
      </c>
      <c r="C730" s="32" t="s">
        <v>1026</v>
      </c>
      <c r="D730" s="162">
        <v>42838</v>
      </c>
      <c r="E730" s="183" t="s">
        <v>45</v>
      </c>
      <c r="F730" s="193">
        <v>37</v>
      </c>
      <c r="G730" s="164">
        <f t="shared" si="29"/>
        <v>174</v>
      </c>
      <c r="H730" s="206"/>
      <c r="I730" s="206"/>
      <c r="J730" s="206"/>
      <c r="K730" s="166">
        <f t="shared" si="28"/>
      </c>
      <c r="L730" s="206"/>
      <c r="M730" s="206"/>
      <c r="N730" s="18"/>
    </row>
    <row r="731" spans="1:14" ht="14.25" hidden="1">
      <c r="A731" s="40"/>
      <c r="B731" s="32" t="s">
        <v>1027</v>
      </c>
      <c r="C731" s="32" t="s">
        <v>1028</v>
      </c>
      <c r="D731" s="180">
        <v>42838</v>
      </c>
      <c r="E731" s="183" t="s">
        <v>21</v>
      </c>
      <c r="F731" s="193">
        <v>60</v>
      </c>
      <c r="G731" s="201">
        <f t="shared" si="29"/>
        <v>174</v>
      </c>
      <c r="H731" s="213"/>
      <c r="I731" s="213"/>
      <c r="J731" s="213"/>
      <c r="K731" s="166">
        <f t="shared" si="28"/>
      </c>
      <c r="L731" s="213"/>
      <c r="M731" s="213"/>
      <c r="N731" s="18"/>
    </row>
    <row r="732" spans="1:14" ht="14.25" hidden="1">
      <c r="A732" s="31"/>
      <c r="B732" s="181" t="s">
        <v>1029</v>
      </c>
      <c r="C732" s="181" t="s">
        <v>1030</v>
      </c>
      <c r="D732" s="162">
        <v>42838</v>
      </c>
      <c r="E732" s="183" t="s">
        <v>27</v>
      </c>
      <c r="F732" s="193">
        <v>59</v>
      </c>
      <c r="G732" s="164">
        <f t="shared" si="29"/>
        <v>174</v>
      </c>
      <c r="H732" s="206"/>
      <c r="I732" s="206"/>
      <c r="J732" s="206"/>
      <c r="K732" s="166">
        <f t="shared" si="28"/>
      </c>
      <c r="L732" s="206"/>
      <c r="M732" s="206"/>
      <c r="N732" s="18"/>
    </row>
    <row r="733" spans="1:14" ht="14.25" hidden="1">
      <c r="A733" s="31"/>
      <c r="B733" s="32" t="s">
        <v>1031</v>
      </c>
      <c r="C733" s="32" t="s">
        <v>1032</v>
      </c>
      <c r="D733" s="162">
        <v>42838</v>
      </c>
      <c r="E733" s="183" t="s">
        <v>68</v>
      </c>
      <c r="F733" s="193"/>
      <c r="G733" s="164">
        <f t="shared" si="29"/>
        <v>174</v>
      </c>
      <c r="H733" s="206"/>
      <c r="I733" s="206"/>
      <c r="J733" s="206"/>
      <c r="K733" s="166">
        <f t="shared" si="28"/>
      </c>
      <c r="L733" s="206"/>
      <c r="M733" s="206"/>
      <c r="N733" s="18"/>
    </row>
    <row r="734" spans="1:14" ht="14.25" hidden="1">
      <c r="A734" s="31"/>
      <c r="B734" s="181" t="s">
        <v>1033</v>
      </c>
      <c r="C734" s="181" t="s">
        <v>1034</v>
      </c>
      <c r="D734" s="162">
        <v>42831</v>
      </c>
      <c r="E734" s="183" t="s">
        <v>45</v>
      </c>
      <c r="F734" s="193">
        <v>17</v>
      </c>
      <c r="G734" s="164">
        <f t="shared" si="29"/>
        <v>175</v>
      </c>
      <c r="H734" s="206"/>
      <c r="I734" s="206"/>
      <c r="J734" s="206"/>
      <c r="K734" s="166">
        <f t="shared" si="28"/>
      </c>
      <c r="L734" s="206"/>
      <c r="M734" s="206"/>
      <c r="N734" s="18"/>
    </row>
    <row r="735" spans="2:13" ht="14.25" hidden="1">
      <c r="B735" s="208"/>
      <c r="C735" s="208"/>
      <c r="D735" s="208"/>
      <c r="E735" s="208"/>
      <c r="F735" s="208"/>
      <c r="G735" s="208"/>
      <c r="H735" s="211"/>
      <c r="I735" s="211"/>
      <c r="J735" s="211"/>
      <c r="K735" s="166">
        <f t="shared" si="28"/>
      </c>
      <c r="L735" s="211"/>
      <c r="M735" s="211"/>
    </row>
    <row r="736" spans="1:14" ht="14.25" hidden="1">
      <c r="A736" s="31"/>
      <c r="B736" s="181" t="s">
        <v>1036</v>
      </c>
      <c r="C736" s="181" t="s">
        <v>1037</v>
      </c>
      <c r="D736" s="162">
        <v>42831</v>
      </c>
      <c r="E736" s="183" t="s">
        <v>21</v>
      </c>
      <c r="F736" s="193">
        <v>37</v>
      </c>
      <c r="G736" s="164">
        <f aca="true" t="shared" si="30" ref="G736:G783">ROUNDUP(DATEDIF(D736,$B$791,"d")/7,0)</f>
        <v>175</v>
      </c>
      <c r="H736" s="206"/>
      <c r="I736" s="206"/>
      <c r="J736" s="206"/>
      <c r="K736" s="166">
        <f t="shared" si="28"/>
      </c>
      <c r="L736" s="210"/>
      <c r="M736" s="210"/>
      <c r="N736" s="18"/>
    </row>
    <row r="737" spans="1:14" ht="14.25" hidden="1">
      <c r="A737" s="31"/>
      <c r="B737" s="181" t="s">
        <v>1038</v>
      </c>
      <c r="C737" s="181" t="s">
        <v>1038</v>
      </c>
      <c r="D737" s="162">
        <v>42831</v>
      </c>
      <c r="E737" s="183" t="s">
        <v>15</v>
      </c>
      <c r="F737" s="193">
        <v>40</v>
      </c>
      <c r="G737" s="164">
        <f t="shared" si="30"/>
        <v>175</v>
      </c>
      <c r="H737" s="206"/>
      <c r="I737" s="206"/>
      <c r="J737" s="206"/>
      <c r="K737" s="166">
        <f t="shared" si="28"/>
      </c>
      <c r="L737" s="206"/>
      <c r="M737" s="206"/>
      <c r="N737" s="18"/>
    </row>
    <row r="738" spans="1:14" ht="14.25" hidden="1">
      <c r="A738" s="31"/>
      <c r="B738" s="37" t="s">
        <v>1039</v>
      </c>
      <c r="C738" s="37" t="s">
        <v>1040</v>
      </c>
      <c r="D738" s="162">
        <v>42831</v>
      </c>
      <c r="E738" s="37" t="s">
        <v>652</v>
      </c>
      <c r="F738" s="197"/>
      <c r="G738" s="164">
        <f t="shared" si="30"/>
        <v>175</v>
      </c>
      <c r="H738" s="206"/>
      <c r="I738" s="206"/>
      <c r="J738" s="206"/>
      <c r="K738" s="166">
        <f t="shared" si="28"/>
      </c>
      <c r="L738" s="206"/>
      <c r="M738" s="206"/>
      <c r="N738" s="18"/>
    </row>
    <row r="739" spans="1:14" ht="14.25" hidden="1">
      <c r="A739" s="31"/>
      <c r="B739" s="181" t="s">
        <v>1041</v>
      </c>
      <c r="C739" s="181" t="s">
        <v>1042</v>
      </c>
      <c r="D739" s="162">
        <v>42824</v>
      </c>
      <c r="E739" s="183" t="s">
        <v>21</v>
      </c>
      <c r="F739" s="193">
        <v>67</v>
      </c>
      <c r="G739" s="164">
        <f t="shared" si="30"/>
        <v>176</v>
      </c>
      <c r="H739" s="206"/>
      <c r="I739" s="206"/>
      <c r="J739" s="206"/>
      <c r="K739" s="166">
        <f t="shared" si="28"/>
      </c>
      <c r="L739" s="206"/>
      <c r="M739" s="206"/>
      <c r="N739" s="18"/>
    </row>
    <row r="740" spans="1:14" ht="14.25" hidden="1">
      <c r="A740" s="31"/>
      <c r="B740" s="181" t="s">
        <v>1043</v>
      </c>
      <c r="C740" s="181" t="s">
        <v>1044</v>
      </c>
      <c r="D740" s="162">
        <v>42824</v>
      </c>
      <c r="E740" s="183" t="s">
        <v>27</v>
      </c>
      <c r="F740" s="193"/>
      <c r="G740" s="164">
        <f t="shared" si="30"/>
        <v>176</v>
      </c>
      <c r="H740" s="206"/>
      <c r="I740" s="206"/>
      <c r="J740" s="206"/>
      <c r="K740" s="166">
        <f t="shared" si="28"/>
      </c>
      <c r="L740" s="206"/>
      <c r="M740" s="206"/>
      <c r="N740" s="18"/>
    </row>
    <row r="741" spans="1:14" ht="14.25" hidden="1">
      <c r="A741" s="31"/>
      <c r="B741" s="181" t="s">
        <v>1045</v>
      </c>
      <c r="C741" s="181" t="s">
        <v>1046</v>
      </c>
      <c r="D741" s="162">
        <v>42824</v>
      </c>
      <c r="E741" s="183" t="s">
        <v>27</v>
      </c>
      <c r="F741" s="193">
        <v>30</v>
      </c>
      <c r="G741" s="164">
        <f t="shared" si="30"/>
        <v>176</v>
      </c>
      <c r="H741" s="206"/>
      <c r="I741" s="206"/>
      <c r="J741" s="206"/>
      <c r="K741" s="166">
        <f t="shared" si="28"/>
      </c>
      <c r="L741" s="206"/>
      <c r="M741" s="206"/>
      <c r="N741" s="18"/>
    </row>
    <row r="742" spans="1:14" ht="14.25" hidden="1">
      <c r="A742" s="31"/>
      <c r="B742" s="181" t="s">
        <v>1047</v>
      </c>
      <c r="C742" s="181" t="s">
        <v>1048</v>
      </c>
      <c r="D742" s="162">
        <v>42824</v>
      </c>
      <c r="E742" s="183" t="s">
        <v>24</v>
      </c>
      <c r="F742" s="193"/>
      <c r="G742" s="164">
        <f t="shared" si="30"/>
        <v>176</v>
      </c>
      <c r="H742" s="206"/>
      <c r="I742" s="206"/>
      <c r="J742" s="206"/>
      <c r="K742" s="166">
        <f t="shared" si="28"/>
      </c>
      <c r="L742" s="206"/>
      <c r="M742" s="206"/>
      <c r="N742" s="18"/>
    </row>
    <row r="743" spans="1:14" ht="14.25" hidden="1">
      <c r="A743" s="31"/>
      <c r="B743" s="37" t="s">
        <v>1049</v>
      </c>
      <c r="C743" s="37" t="s">
        <v>1050</v>
      </c>
      <c r="D743" s="154">
        <v>42820</v>
      </c>
      <c r="E743" s="37" t="s">
        <v>18</v>
      </c>
      <c r="F743" s="197"/>
      <c r="G743" s="164">
        <f t="shared" si="30"/>
        <v>177</v>
      </c>
      <c r="H743" s="206"/>
      <c r="I743" s="206"/>
      <c r="J743" s="206"/>
      <c r="K743" s="166">
        <f t="shared" si="28"/>
      </c>
      <c r="L743" s="206"/>
      <c r="M743" s="210"/>
      <c r="N743" s="18"/>
    </row>
    <row r="744" spans="1:14" ht="14.25" hidden="1">
      <c r="A744" s="31"/>
      <c r="B744" s="37" t="s">
        <v>1051</v>
      </c>
      <c r="C744" s="37" t="s">
        <v>1052</v>
      </c>
      <c r="D744" s="154">
        <v>42820</v>
      </c>
      <c r="E744" s="37" t="s">
        <v>68</v>
      </c>
      <c r="F744" s="197"/>
      <c r="G744" s="164">
        <f t="shared" si="30"/>
        <v>177</v>
      </c>
      <c r="H744" s="206"/>
      <c r="I744" s="206"/>
      <c r="J744" s="206"/>
      <c r="K744" s="166">
        <f t="shared" si="28"/>
      </c>
      <c r="L744" s="210"/>
      <c r="M744" s="210"/>
      <c r="N744" s="18"/>
    </row>
    <row r="745" spans="1:14" ht="14.25" hidden="1">
      <c r="A745" s="31"/>
      <c r="B745" s="37" t="s">
        <v>1053</v>
      </c>
      <c r="C745" s="37" t="s">
        <v>1054</v>
      </c>
      <c r="D745" s="154">
        <v>42820</v>
      </c>
      <c r="E745" s="37" t="s">
        <v>21</v>
      </c>
      <c r="F745" s="197">
        <v>53</v>
      </c>
      <c r="G745" s="164">
        <f t="shared" si="30"/>
        <v>177</v>
      </c>
      <c r="H745" s="206"/>
      <c r="I745" s="206"/>
      <c r="J745" s="206"/>
      <c r="K745" s="166">
        <f t="shared" si="28"/>
      </c>
      <c r="L745" s="206"/>
      <c r="M745" s="206"/>
      <c r="N745" s="18"/>
    </row>
    <row r="746" spans="1:14" ht="14.25" hidden="1">
      <c r="A746" s="31"/>
      <c r="B746" s="37" t="s">
        <v>1055</v>
      </c>
      <c r="C746" s="37" t="s">
        <v>1056</v>
      </c>
      <c r="D746" s="154">
        <v>42820</v>
      </c>
      <c r="E746" s="37" t="s">
        <v>21</v>
      </c>
      <c r="F746" s="197">
        <v>34</v>
      </c>
      <c r="G746" s="164">
        <f t="shared" si="30"/>
        <v>177</v>
      </c>
      <c r="H746" s="206"/>
      <c r="I746" s="206"/>
      <c r="J746" s="206"/>
      <c r="K746" s="166">
        <f t="shared" si="28"/>
      </c>
      <c r="L746" s="206"/>
      <c r="M746" s="206"/>
      <c r="N746" s="18"/>
    </row>
    <row r="747" spans="1:14" ht="14.25" hidden="1">
      <c r="A747" s="31"/>
      <c r="B747" s="37" t="s">
        <v>1057</v>
      </c>
      <c r="C747" s="37" t="s">
        <v>1057</v>
      </c>
      <c r="D747" s="154">
        <v>42810</v>
      </c>
      <c r="E747" s="37" t="s">
        <v>18</v>
      </c>
      <c r="F747" s="197"/>
      <c r="G747" s="164">
        <f t="shared" si="30"/>
        <v>178</v>
      </c>
      <c r="H747" s="206"/>
      <c r="I747" s="206"/>
      <c r="J747" s="206"/>
      <c r="K747" s="166">
        <f t="shared" si="28"/>
      </c>
      <c r="L747" s="210"/>
      <c r="M747" s="210"/>
      <c r="N747" s="18"/>
    </row>
    <row r="748" spans="1:14" ht="14.25" hidden="1">
      <c r="A748" s="31"/>
      <c r="B748" s="37" t="s">
        <v>1058</v>
      </c>
      <c r="C748" s="37" t="s">
        <v>1059</v>
      </c>
      <c r="D748" s="154">
        <v>42810</v>
      </c>
      <c r="E748" s="37" t="s">
        <v>15</v>
      </c>
      <c r="F748" s="197">
        <v>25</v>
      </c>
      <c r="G748" s="164">
        <f t="shared" si="30"/>
        <v>178</v>
      </c>
      <c r="H748" s="206"/>
      <c r="I748" s="206"/>
      <c r="J748" s="206"/>
      <c r="K748" s="166">
        <f t="shared" si="28"/>
      </c>
      <c r="L748" s="210"/>
      <c r="M748" s="210"/>
      <c r="N748" s="18"/>
    </row>
    <row r="749" spans="1:14" ht="14.25" hidden="1">
      <c r="A749" s="31"/>
      <c r="B749" s="32" t="s">
        <v>1060</v>
      </c>
      <c r="C749" s="32" t="s">
        <v>1061</v>
      </c>
      <c r="D749" s="162">
        <v>42803</v>
      </c>
      <c r="E749" s="183" t="s">
        <v>33</v>
      </c>
      <c r="F749" s="193">
        <v>1</v>
      </c>
      <c r="G749" s="164">
        <f t="shared" si="30"/>
        <v>179</v>
      </c>
      <c r="H749" s="206"/>
      <c r="I749" s="206"/>
      <c r="J749" s="206"/>
      <c r="K749" s="166">
        <f t="shared" si="28"/>
      </c>
      <c r="L749" s="206"/>
      <c r="M749" s="206"/>
      <c r="N749" s="18"/>
    </row>
    <row r="750" spans="1:14" ht="14.25" hidden="1">
      <c r="A750" s="31"/>
      <c r="B750" s="181" t="s">
        <v>1062</v>
      </c>
      <c r="C750" s="181" t="s">
        <v>1063</v>
      </c>
      <c r="D750" s="162">
        <v>42803</v>
      </c>
      <c r="E750" s="202" t="s">
        <v>21</v>
      </c>
      <c r="F750" s="193">
        <v>52</v>
      </c>
      <c r="G750" s="164">
        <f t="shared" si="30"/>
        <v>179</v>
      </c>
      <c r="H750" s="206"/>
      <c r="I750" s="206"/>
      <c r="J750" s="206"/>
      <c r="K750" s="166">
        <f t="shared" si="28"/>
      </c>
      <c r="L750" s="210"/>
      <c r="M750" s="210"/>
      <c r="N750" s="18"/>
    </row>
    <row r="751" spans="1:14" ht="14.25" hidden="1">
      <c r="A751" s="31"/>
      <c r="B751" s="37" t="s">
        <v>1064</v>
      </c>
      <c r="C751" s="37" t="s">
        <v>1065</v>
      </c>
      <c r="D751" s="162">
        <v>42803</v>
      </c>
      <c r="E751" s="37" t="s">
        <v>862</v>
      </c>
      <c r="F751" s="197"/>
      <c r="G751" s="164">
        <f t="shared" si="30"/>
        <v>179</v>
      </c>
      <c r="H751" s="206"/>
      <c r="I751" s="206"/>
      <c r="J751" s="206"/>
      <c r="K751" s="166">
        <f t="shared" si="28"/>
      </c>
      <c r="L751" s="206"/>
      <c r="M751" s="206"/>
      <c r="N751" s="18"/>
    </row>
    <row r="752" spans="1:14" ht="14.25" hidden="1">
      <c r="A752" s="31"/>
      <c r="B752" s="181" t="s">
        <v>1066</v>
      </c>
      <c r="C752" s="181" t="s">
        <v>1067</v>
      </c>
      <c r="D752" s="162">
        <v>42803</v>
      </c>
      <c r="E752" s="183" t="s">
        <v>24</v>
      </c>
      <c r="F752" s="193"/>
      <c r="G752" s="164">
        <f t="shared" si="30"/>
        <v>179</v>
      </c>
      <c r="H752" s="206"/>
      <c r="I752" s="206"/>
      <c r="J752" s="206"/>
      <c r="K752" s="166">
        <f t="shared" si="28"/>
      </c>
      <c r="L752" s="206"/>
      <c r="M752" s="210"/>
      <c r="N752" s="18"/>
    </row>
    <row r="753" spans="1:14" ht="14.25" hidden="1">
      <c r="A753" s="31"/>
      <c r="B753" s="181" t="s">
        <v>1068</v>
      </c>
      <c r="C753" s="181" t="s">
        <v>1069</v>
      </c>
      <c r="D753" s="162">
        <v>42796</v>
      </c>
      <c r="E753" s="183" t="s">
        <v>68</v>
      </c>
      <c r="F753" s="193"/>
      <c r="G753" s="164">
        <f t="shared" si="30"/>
        <v>180</v>
      </c>
      <c r="H753" s="206"/>
      <c r="I753" s="206"/>
      <c r="J753" s="206"/>
      <c r="K753" s="166">
        <f t="shared" si="28"/>
      </c>
      <c r="L753" s="206"/>
      <c r="M753" s="206"/>
      <c r="N753" s="18"/>
    </row>
    <row r="754" spans="1:14" ht="14.25" hidden="1">
      <c r="A754" s="31"/>
      <c r="B754" s="181" t="s">
        <v>1070</v>
      </c>
      <c r="C754" s="181" t="s">
        <v>1071</v>
      </c>
      <c r="D754" s="162">
        <v>42796</v>
      </c>
      <c r="E754" s="183" t="s">
        <v>45</v>
      </c>
      <c r="F754" s="193">
        <v>4</v>
      </c>
      <c r="G754" s="164">
        <f t="shared" si="30"/>
        <v>180</v>
      </c>
      <c r="H754" s="206"/>
      <c r="I754" s="206"/>
      <c r="J754" s="206"/>
      <c r="K754" s="166">
        <f t="shared" si="28"/>
      </c>
      <c r="L754" s="206"/>
      <c r="M754" s="206"/>
      <c r="N754" s="18"/>
    </row>
    <row r="755" spans="1:14" ht="14.25" hidden="1">
      <c r="A755" s="31"/>
      <c r="B755" s="181" t="s">
        <v>1072</v>
      </c>
      <c r="C755" s="181" t="s">
        <v>1073</v>
      </c>
      <c r="D755" s="162">
        <v>42796</v>
      </c>
      <c r="E755" s="183" t="s">
        <v>21</v>
      </c>
      <c r="F755" s="193">
        <v>51</v>
      </c>
      <c r="G755" s="164">
        <f t="shared" si="30"/>
        <v>180</v>
      </c>
      <c r="H755" s="206"/>
      <c r="I755" s="206"/>
      <c r="J755" s="206"/>
      <c r="K755" s="166">
        <f t="shared" si="28"/>
      </c>
      <c r="L755" s="206"/>
      <c r="M755" s="210"/>
      <c r="N755" s="18"/>
    </row>
    <row r="756" spans="1:14" ht="14.25" hidden="1">
      <c r="A756" s="31"/>
      <c r="B756" s="181" t="s">
        <v>1074</v>
      </c>
      <c r="C756" s="181" t="s">
        <v>1074</v>
      </c>
      <c r="D756" s="162">
        <v>42796</v>
      </c>
      <c r="E756" s="183" t="s">
        <v>21</v>
      </c>
      <c r="F756" s="193">
        <v>48</v>
      </c>
      <c r="G756" s="164">
        <f t="shared" si="30"/>
        <v>180</v>
      </c>
      <c r="H756" s="206"/>
      <c r="I756" s="206"/>
      <c r="J756" s="206"/>
      <c r="K756" s="166">
        <f t="shared" si="28"/>
      </c>
      <c r="L756" s="206"/>
      <c r="M756" s="206"/>
      <c r="N756" s="18"/>
    </row>
    <row r="757" spans="1:14" ht="14.25" hidden="1">
      <c r="A757" s="31"/>
      <c r="B757" s="181" t="s">
        <v>1075</v>
      </c>
      <c r="C757" s="181" t="s">
        <v>1076</v>
      </c>
      <c r="D757" s="162">
        <v>42796</v>
      </c>
      <c r="E757" s="183" t="s">
        <v>15</v>
      </c>
      <c r="F757" s="193"/>
      <c r="G757" s="164">
        <f t="shared" si="30"/>
        <v>180</v>
      </c>
      <c r="H757" s="206"/>
      <c r="I757" s="206"/>
      <c r="J757" s="206"/>
      <c r="K757" s="166">
        <f t="shared" si="28"/>
      </c>
      <c r="L757" s="210"/>
      <c r="M757" s="210"/>
      <c r="N757" s="18"/>
    </row>
    <row r="758" spans="1:14" ht="14.25" hidden="1">
      <c r="A758" s="31"/>
      <c r="B758" s="181" t="s">
        <v>1077</v>
      </c>
      <c r="C758" s="181" t="s">
        <v>1078</v>
      </c>
      <c r="D758" s="162">
        <v>42789</v>
      </c>
      <c r="E758" s="183" t="s">
        <v>15</v>
      </c>
      <c r="F758" s="193">
        <v>50</v>
      </c>
      <c r="G758" s="164">
        <f t="shared" si="30"/>
        <v>181</v>
      </c>
      <c r="H758" s="206"/>
      <c r="I758" s="206"/>
      <c r="J758" s="206"/>
      <c r="K758" s="166">
        <f t="shared" si="28"/>
      </c>
      <c r="L758" s="206"/>
      <c r="M758" s="206"/>
      <c r="N758" s="18"/>
    </row>
    <row r="759" spans="1:14" ht="14.25" hidden="1">
      <c r="A759" s="31"/>
      <c r="B759" s="181" t="s">
        <v>1079</v>
      </c>
      <c r="C759" s="181" t="s">
        <v>1080</v>
      </c>
      <c r="D759" s="162">
        <v>42789</v>
      </c>
      <c r="E759" s="183" t="s">
        <v>21</v>
      </c>
      <c r="F759" s="193">
        <v>26</v>
      </c>
      <c r="G759" s="164">
        <f t="shared" si="30"/>
        <v>181</v>
      </c>
      <c r="H759" s="206"/>
      <c r="I759" s="206"/>
      <c r="J759" s="206"/>
      <c r="K759" s="166">
        <f t="shared" si="28"/>
      </c>
      <c r="L759" s="210"/>
      <c r="M759" s="210"/>
      <c r="N759" s="18"/>
    </row>
    <row r="760" spans="1:14" ht="14.25" hidden="1">
      <c r="A760" s="31"/>
      <c r="B760" s="181" t="s">
        <v>1081</v>
      </c>
      <c r="C760" s="181" t="s">
        <v>1081</v>
      </c>
      <c r="D760" s="162">
        <v>42789</v>
      </c>
      <c r="E760" s="183" t="s">
        <v>1082</v>
      </c>
      <c r="F760" s="193"/>
      <c r="G760" s="164">
        <f t="shared" si="30"/>
        <v>181</v>
      </c>
      <c r="H760" s="206"/>
      <c r="I760" s="206"/>
      <c r="J760" s="206"/>
      <c r="K760" s="166">
        <f t="shared" si="28"/>
      </c>
      <c r="L760" s="206"/>
      <c r="M760" s="206"/>
      <c r="N760" s="18"/>
    </row>
    <row r="761" spans="1:14" ht="14.25" hidden="1">
      <c r="A761" s="31"/>
      <c r="B761" s="37" t="s">
        <v>1083</v>
      </c>
      <c r="C761" s="37" t="s">
        <v>1084</v>
      </c>
      <c r="D761" s="154">
        <v>42782</v>
      </c>
      <c r="E761" s="37" t="s">
        <v>21</v>
      </c>
      <c r="F761" s="197">
        <v>35</v>
      </c>
      <c r="G761" s="164">
        <f t="shared" si="30"/>
        <v>182</v>
      </c>
      <c r="H761" s="206"/>
      <c r="I761" s="206"/>
      <c r="J761" s="206"/>
      <c r="K761" s="166">
        <f t="shared" si="28"/>
      </c>
      <c r="L761" s="206"/>
      <c r="M761" s="206"/>
      <c r="N761" s="18"/>
    </row>
    <row r="762" spans="1:14" ht="14.25" hidden="1">
      <c r="A762" s="31"/>
      <c r="B762" s="37" t="s">
        <v>1085</v>
      </c>
      <c r="C762" s="37" t="s">
        <v>1086</v>
      </c>
      <c r="D762" s="154">
        <v>42782</v>
      </c>
      <c r="E762" s="37" t="s">
        <v>18</v>
      </c>
      <c r="F762" s="197"/>
      <c r="G762" s="164">
        <f t="shared" si="30"/>
        <v>182</v>
      </c>
      <c r="H762" s="206"/>
      <c r="I762" s="206"/>
      <c r="J762" s="206"/>
      <c r="K762" s="166">
        <f t="shared" si="28"/>
      </c>
      <c r="L762" s="206"/>
      <c r="M762" s="206"/>
      <c r="N762" s="18"/>
    </row>
    <row r="763" spans="1:14" ht="14.25" hidden="1">
      <c r="A763" s="31"/>
      <c r="B763" s="181" t="s">
        <v>1087</v>
      </c>
      <c r="C763" s="181" t="s">
        <v>1088</v>
      </c>
      <c r="D763" s="162">
        <v>42782</v>
      </c>
      <c r="E763" s="183" t="s">
        <v>15</v>
      </c>
      <c r="F763" s="193">
        <v>40</v>
      </c>
      <c r="G763" s="164">
        <f t="shared" si="30"/>
        <v>182</v>
      </c>
      <c r="H763" s="206"/>
      <c r="I763" s="206"/>
      <c r="J763" s="206"/>
      <c r="K763" s="166">
        <f t="shared" si="28"/>
      </c>
      <c r="L763" s="210"/>
      <c r="M763" s="210"/>
      <c r="N763" s="18"/>
    </row>
    <row r="764" spans="1:14" ht="14.25" hidden="1">
      <c r="A764" s="31"/>
      <c r="B764" s="37" t="s">
        <v>1089</v>
      </c>
      <c r="C764" s="37" t="s">
        <v>1090</v>
      </c>
      <c r="D764" s="154">
        <v>42782</v>
      </c>
      <c r="E764" s="37" t="s">
        <v>21</v>
      </c>
      <c r="F764" s="197">
        <v>32</v>
      </c>
      <c r="G764" s="164">
        <f t="shared" si="30"/>
        <v>182</v>
      </c>
      <c r="H764" s="206"/>
      <c r="I764" s="206"/>
      <c r="J764" s="206"/>
      <c r="K764" s="166">
        <f t="shared" si="28"/>
      </c>
      <c r="L764" s="210"/>
      <c r="M764" s="210"/>
      <c r="N764" s="18"/>
    </row>
    <row r="765" spans="1:14" ht="14.25" hidden="1">
      <c r="A765" s="31"/>
      <c r="B765" s="37" t="s">
        <v>1091</v>
      </c>
      <c r="C765" s="37" t="s">
        <v>1092</v>
      </c>
      <c r="D765" s="154">
        <v>42782</v>
      </c>
      <c r="E765" s="37" t="s">
        <v>24</v>
      </c>
      <c r="F765" s="197"/>
      <c r="G765" s="164">
        <f t="shared" si="30"/>
        <v>182</v>
      </c>
      <c r="H765" s="206"/>
      <c r="I765" s="206"/>
      <c r="J765" s="206"/>
      <c r="K765" s="166">
        <f t="shared" si="28"/>
      </c>
      <c r="L765" s="210"/>
      <c r="M765" s="210"/>
      <c r="N765" s="18"/>
    </row>
    <row r="766" spans="1:14" ht="14.25" hidden="1">
      <c r="A766" s="31"/>
      <c r="B766" s="37" t="s">
        <v>1093</v>
      </c>
      <c r="C766" s="37" t="s">
        <v>1093</v>
      </c>
      <c r="D766" s="154">
        <v>42782</v>
      </c>
      <c r="E766" s="37" t="s">
        <v>123</v>
      </c>
      <c r="F766" s="197">
        <v>23</v>
      </c>
      <c r="G766" s="164">
        <f t="shared" si="30"/>
        <v>182</v>
      </c>
      <c r="H766" s="206"/>
      <c r="I766" s="206"/>
      <c r="J766" s="206"/>
      <c r="K766" s="166">
        <f t="shared" si="28"/>
      </c>
      <c r="L766" s="206"/>
      <c r="M766" s="206"/>
      <c r="N766" s="18"/>
    </row>
    <row r="767" spans="1:14" ht="14.25" hidden="1">
      <c r="A767" s="31"/>
      <c r="B767" s="37" t="s">
        <v>1094</v>
      </c>
      <c r="C767" s="37" t="s">
        <v>1094</v>
      </c>
      <c r="D767" s="162">
        <v>42775</v>
      </c>
      <c r="E767" s="37" t="s">
        <v>68</v>
      </c>
      <c r="F767" s="197"/>
      <c r="G767" s="164">
        <f t="shared" si="30"/>
        <v>183</v>
      </c>
      <c r="H767" s="206"/>
      <c r="I767" s="206"/>
      <c r="J767" s="206"/>
      <c r="K767" s="166">
        <f t="shared" si="28"/>
      </c>
      <c r="L767" s="206"/>
      <c r="M767" s="206"/>
      <c r="N767" s="18"/>
    </row>
    <row r="768" spans="1:14" ht="14.25" hidden="1">
      <c r="A768" s="31"/>
      <c r="B768" s="181" t="s">
        <v>1095</v>
      </c>
      <c r="C768" s="181" t="s">
        <v>1096</v>
      </c>
      <c r="D768" s="162">
        <v>42775</v>
      </c>
      <c r="E768" s="202" t="s">
        <v>27</v>
      </c>
      <c r="F768" s="197">
        <v>69</v>
      </c>
      <c r="G768" s="164">
        <f t="shared" si="30"/>
        <v>183</v>
      </c>
      <c r="H768" s="206"/>
      <c r="I768" s="206"/>
      <c r="J768" s="206"/>
      <c r="K768" s="166">
        <f t="shared" si="28"/>
      </c>
      <c r="L768" s="206"/>
      <c r="M768" s="206"/>
      <c r="N768" s="18"/>
    </row>
    <row r="769" spans="1:14" ht="14.25" hidden="1">
      <c r="A769" s="31"/>
      <c r="B769" s="37" t="s">
        <v>1097</v>
      </c>
      <c r="C769" s="37" t="s">
        <v>1098</v>
      </c>
      <c r="D769" s="154">
        <v>42775</v>
      </c>
      <c r="E769" s="37" t="s">
        <v>21</v>
      </c>
      <c r="F769" s="197">
        <v>60</v>
      </c>
      <c r="G769" s="164">
        <f t="shared" si="30"/>
        <v>183</v>
      </c>
      <c r="H769" s="206"/>
      <c r="I769" s="206"/>
      <c r="J769" s="206"/>
      <c r="K769" s="166">
        <f t="shared" si="28"/>
      </c>
      <c r="L769" s="206"/>
      <c r="M769" s="206"/>
      <c r="N769" s="18"/>
    </row>
    <row r="770" spans="1:14" ht="14.25" hidden="1">
      <c r="A770" s="40"/>
      <c r="B770" s="37" t="s">
        <v>1099</v>
      </c>
      <c r="C770" s="37" t="s">
        <v>1100</v>
      </c>
      <c r="D770" s="154">
        <v>42768</v>
      </c>
      <c r="E770" s="37" t="s">
        <v>27</v>
      </c>
      <c r="F770" s="197">
        <v>33</v>
      </c>
      <c r="G770" s="164">
        <f t="shared" si="30"/>
        <v>184</v>
      </c>
      <c r="H770" s="206"/>
      <c r="I770" s="206"/>
      <c r="J770" s="206"/>
      <c r="K770" s="166">
        <f t="shared" si="28"/>
      </c>
      <c r="L770" s="206"/>
      <c r="M770" s="206"/>
      <c r="N770" s="18"/>
    </row>
    <row r="771" spans="1:14" ht="14.25" hidden="1">
      <c r="A771" s="40"/>
      <c r="B771" s="37" t="s">
        <v>1101</v>
      </c>
      <c r="C771" s="37" t="s">
        <v>1102</v>
      </c>
      <c r="D771" s="154">
        <v>42768</v>
      </c>
      <c r="E771" s="37" t="s">
        <v>18</v>
      </c>
      <c r="F771" s="197"/>
      <c r="G771" s="164">
        <f t="shared" si="30"/>
        <v>184</v>
      </c>
      <c r="H771" s="206"/>
      <c r="I771" s="210"/>
      <c r="J771" s="206"/>
      <c r="K771" s="166">
        <f>IF(J771&lt;&gt;0,-(J771-H771)/J771,"")</f>
      </c>
      <c r="L771" s="206"/>
      <c r="M771" s="206"/>
      <c r="N771" s="18"/>
    </row>
    <row r="772" spans="1:14" ht="14.25" hidden="1">
      <c r="A772" s="40"/>
      <c r="B772" s="37" t="s">
        <v>1103</v>
      </c>
      <c r="C772" s="37" t="s">
        <v>1103</v>
      </c>
      <c r="D772" s="154">
        <v>42761</v>
      </c>
      <c r="E772" s="37" t="s">
        <v>68</v>
      </c>
      <c r="F772" s="197"/>
      <c r="G772" s="164">
        <f t="shared" si="30"/>
        <v>185</v>
      </c>
      <c r="H772" s="206"/>
      <c r="I772" s="206"/>
      <c r="J772" s="206"/>
      <c r="K772" s="166">
        <f>IF(J772&lt;&gt;0,-(J772-H772)/J772,"")</f>
      </c>
      <c r="L772" s="206"/>
      <c r="M772" s="206"/>
      <c r="N772" s="18"/>
    </row>
    <row r="773" spans="1:14" ht="14.25" hidden="1">
      <c r="A773" s="40"/>
      <c r="B773" s="181" t="s">
        <v>1104</v>
      </c>
      <c r="C773" s="181" t="s">
        <v>1105</v>
      </c>
      <c r="D773" s="162">
        <v>42754</v>
      </c>
      <c r="E773" s="202" t="s">
        <v>18</v>
      </c>
      <c r="F773" s="197"/>
      <c r="G773" s="164">
        <f t="shared" si="30"/>
        <v>186</v>
      </c>
      <c r="H773" s="206"/>
      <c r="I773" s="206"/>
      <c r="J773" s="206"/>
      <c r="K773" s="166">
        <f>IF(J773&lt;&gt;0,-(J773-H773)/J773,"")</f>
      </c>
      <c r="L773" s="206"/>
      <c r="M773" s="206"/>
      <c r="N773" s="18"/>
    </row>
    <row r="774" spans="1:14" ht="14.25" hidden="1">
      <c r="A774" s="40"/>
      <c r="B774" s="181" t="s">
        <v>1106</v>
      </c>
      <c r="C774" s="181" t="s">
        <v>1107</v>
      </c>
      <c r="D774" s="162">
        <v>42747</v>
      </c>
      <c r="E774" s="183" t="s">
        <v>33</v>
      </c>
      <c r="F774" s="193">
        <v>1</v>
      </c>
      <c r="G774" s="164">
        <f t="shared" si="30"/>
        <v>187</v>
      </c>
      <c r="H774" s="206"/>
      <c r="I774" s="206"/>
      <c r="J774" s="206"/>
      <c r="K774" s="166">
        <f>IF(J774&lt;&gt;0,-(J774-H774)/J774,"")</f>
      </c>
      <c r="L774" s="206"/>
      <c r="M774" s="206"/>
      <c r="N774" s="18"/>
    </row>
    <row r="775" spans="1:14" ht="14.25" hidden="1">
      <c r="A775" s="40"/>
      <c r="B775" s="181" t="s">
        <v>1108</v>
      </c>
      <c r="C775" s="181" t="s">
        <v>1109</v>
      </c>
      <c r="D775" s="162">
        <v>42740</v>
      </c>
      <c r="E775" s="183" t="s">
        <v>45</v>
      </c>
      <c r="F775" s="193">
        <v>38</v>
      </c>
      <c r="G775" s="164">
        <f t="shared" si="30"/>
        <v>188</v>
      </c>
      <c r="H775" s="206"/>
      <c r="I775" s="206"/>
      <c r="J775" s="206"/>
      <c r="K775" s="166">
        <f>IF(J775&lt;&gt;0,-(J775-H775)/J775,"")</f>
      </c>
      <c r="L775" s="210"/>
      <c r="M775" s="210"/>
      <c r="N775" s="18"/>
    </row>
    <row r="776" spans="1:14" ht="14.25" hidden="1">
      <c r="A776" s="40"/>
      <c r="B776" s="181" t="s">
        <v>1110</v>
      </c>
      <c r="C776" s="181" t="s">
        <v>1111</v>
      </c>
      <c r="D776" s="162">
        <v>42733</v>
      </c>
      <c r="E776" s="202" t="s">
        <v>45</v>
      </c>
      <c r="F776" s="197">
        <v>50</v>
      </c>
      <c r="G776" s="164">
        <f t="shared" si="30"/>
        <v>189</v>
      </c>
      <c r="H776" s="206"/>
      <c r="I776" s="206"/>
      <c r="J776" s="206"/>
      <c r="K776" s="166">
        <f>IF(J776&lt;&gt;0,-(J776-H776)/J776,"")</f>
      </c>
      <c r="L776" s="206"/>
      <c r="M776" s="206"/>
      <c r="N776" s="18"/>
    </row>
    <row r="777" spans="1:14" ht="14.25" hidden="1">
      <c r="A777" s="40"/>
      <c r="B777" s="181" t="s">
        <v>1112</v>
      </c>
      <c r="C777" s="181" t="s">
        <v>1113</v>
      </c>
      <c r="D777" s="162">
        <v>42719</v>
      </c>
      <c r="E777" s="183" t="s">
        <v>45</v>
      </c>
      <c r="F777" s="193">
        <v>6</v>
      </c>
      <c r="G777" s="164">
        <f t="shared" si="30"/>
        <v>191</v>
      </c>
      <c r="H777" s="206"/>
      <c r="I777" s="206"/>
      <c r="J777" s="206"/>
      <c r="K777" s="166">
        <f>IF(J777&lt;&gt;0,-(J777-H777)/J777,"")</f>
      </c>
      <c r="L777" s="210"/>
      <c r="M777" s="210"/>
      <c r="N777" s="18"/>
    </row>
    <row r="778" spans="1:14" ht="14.25" hidden="1">
      <c r="A778" s="40"/>
      <c r="B778" s="84" t="s">
        <v>1114</v>
      </c>
      <c r="C778" s="84" t="s">
        <v>1115</v>
      </c>
      <c r="D778" s="162">
        <v>42719</v>
      </c>
      <c r="E778" s="37" t="s">
        <v>18</v>
      </c>
      <c r="F778" s="197"/>
      <c r="G778" s="164">
        <f t="shared" si="30"/>
        <v>191</v>
      </c>
      <c r="H778" s="206"/>
      <c r="I778" s="206"/>
      <c r="J778" s="206"/>
      <c r="K778" s="166">
        <f>IF(J778&lt;&gt;0,-(J778-H778)/J778,"")</f>
      </c>
      <c r="L778" s="206"/>
      <c r="M778" s="206"/>
      <c r="N778" s="18"/>
    </row>
    <row r="779" spans="1:14" ht="14.25" hidden="1">
      <c r="A779" s="40"/>
      <c r="B779" s="76" t="s">
        <v>1116</v>
      </c>
      <c r="C779" s="181" t="s">
        <v>1117</v>
      </c>
      <c r="D779" s="162">
        <v>42684</v>
      </c>
      <c r="E779" s="183" t="s">
        <v>33</v>
      </c>
      <c r="F779" s="197">
        <v>1</v>
      </c>
      <c r="G779" s="164">
        <f t="shared" si="30"/>
        <v>196</v>
      </c>
      <c r="H779" s="206"/>
      <c r="I779" s="210"/>
      <c r="J779" s="206"/>
      <c r="K779" s="166">
        <f>IF(J779&lt;&gt;0,-(J779-H779)/J779,"")</f>
      </c>
      <c r="L779" s="206"/>
      <c r="M779" s="206"/>
      <c r="N779" s="18"/>
    </row>
    <row r="780" spans="1:14" ht="14.25" hidden="1">
      <c r="A780" s="40"/>
      <c r="B780" s="76" t="s">
        <v>1118</v>
      </c>
      <c r="C780" s="76" t="s">
        <v>1119</v>
      </c>
      <c r="D780" s="162">
        <v>42642</v>
      </c>
      <c r="E780" s="37" t="s">
        <v>33</v>
      </c>
      <c r="F780" s="197">
        <v>1</v>
      </c>
      <c r="G780" s="164">
        <f t="shared" si="30"/>
        <v>202</v>
      </c>
      <c r="H780" s="210"/>
      <c r="I780" s="210"/>
      <c r="J780" s="210"/>
      <c r="K780" s="166">
        <f>IF(J780&lt;&gt;0,-(J780-H780)/J780,"")</f>
      </c>
      <c r="L780" s="206"/>
      <c r="M780" s="206"/>
      <c r="N780" s="18"/>
    </row>
    <row r="781" spans="1:14" ht="14.25" hidden="1">
      <c r="A781" s="40"/>
      <c r="B781" s="200" t="s">
        <v>1120</v>
      </c>
      <c r="C781" s="200" t="s">
        <v>1121</v>
      </c>
      <c r="D781" s="162">
        <v>42530</v>
      </c>
      <c r="E781" s="183" t="s">
        <v>45</v>
      </c>
      <c r="F781" s="193"/>
      <c r="G781" s="164">
        <f t="shared" si="30"/>
        <v>218</v>
      </c>
      <c r="H781" s="206"/>
      <c r="I781" s="206"/>
      <c r="J781" s="206"/>
      <c r="K781" s="166">
        <f>IF(J781&lt;&gt;0,-(J781-H781)/J781,"")</f>
      </c>
      <c r="L781" s="206"/>
      <c r="M781" s="206"/>
      <c r="N781" s="18"/>
    </row>
    <row r="782" spans="1:14" ht="14.25" hidden="1">
      <c r="A782" s="40"/>
      <c r="B782" s="32" t="s">
        <v>1122</v>
      </c>
      <c r="C782" s="32" t="s">
        <v>1123</v>
      </c>
      <c r="D782" s="162">
        <v>42138</v>
      </c>
      <c r="E782" s="183" t="s">
        <v>45</v>
      </c>
      <c r="F782" s="193"/>
      <c r="G782" s="164">
        <f t="shared" si="30"/>
        <v>274</v>
      </c>
      <c r="H782" s="206"/>
      <c r="I782" s="206"/>
      <c r="J782" s="206"/>
      <c r="K782" s="166">
        <f>IF(J782&lt;&gt;0,-(J782-H782)/J782,"")</f>
      </c>
      <c r="L782" s="210"/>
      <c r="M782" s="210"/>
      <c r="N782" s="18"/>
    </row>
    <row r="783" spans="1:14" ht="14.25" hidden="1">
      <c r="A783" s="40"/>
      <c r="B783" s="32" t="s">
        <v>1124</v>
      </c>
      <c r="C783" s="32" t="s">
        <v>1125</v>
      </c>
      <c r="D783" s="162">
        <v>41760</v>
      </c>
      <c r="E783" s="183" t="s">
        <v>45</v>
      </c>
      <c r="F783" s="193"/>
      <c r="G783" s="164">
        <f t="shared" si="30"/>
        <v>328</v>
      </c>
      <c r="H783" s="206"/>
      <c r="I783" s="206"/>
      <c r="J783" s="206"/>
      <c r="K783" s="166">
        <f>IF(J783&lt;&gt;0,-(J783-H783)/J783,"")</f>
      </c>
      <c r="L783" s="206"/>
      <c r="M783" s="206"/>
      <c r="N783" s="18"/>
    </row>
    <row r="784" spans="1:14" ht="14.25" hidden="1">
      <c r="A784" s="40"/>
      <c r="B784" s="32" t="s">
        <v>1126</v>
      </c>
      <c r="C784" s="32" t="s">
        <v>1127</v>
      </c>
      <c r="D784" s="162">
        <v>42937</v>
      </c>
      <c r="E784" s="183" t="s">
        <v>45</v>
      </c>
      <c r="F784" s="193"/>
      <c r="G784" s="164">
        <v>0</v>
      </c>
      <c r="H784" s="206"/>
      <c r="I784" s="206"/>
      <c r="J784" s="206"/>
      <c r="K784" s="166">
        <f>IF(J784&lt;&gt;0,-(J784-H784)/J784,"")</f>
      </c>
      <c r="L784" s="206"/>
      <c r="M784" s="206"/>
      <c r="N784" s="18"/>
    </row>
    <row r="785" spans="1:14" ht="14.25" hidden="1">
      <c r="A785" s="31"/>
      <c r="B785" s="32" t="s">
        <v>1128</v>
      </c>
      <c r="C785" s="32" t="s">
        <v>1129</v>
      </c>
      <c r="D785" s="162"/>
      <c r="E785" s="183" t="s">
        <v>45</v>
      </c>
      <c r="F785" s="193">
        <v>7</v>
      </c>
      <c r="G785" s="164"/>
      <c r="H785" s="206"/>
      <c r="I785" s="206"/>
      <c r="J785" s="206"/>
      <c r="K785" s="166">
        <f>IF(J785&lt;&gt;0,-(J785-H785)/J785,"")</f>
      </c>
      <c r="L785" s="206"/>
      <c r="M785" s="206"/>
      <c r="N785" s="18"/>
    </row>
    <row r="786" spans="1:14" ht="14.25" hidden="1">
      <c r="A786" s="31"/>
      <c r="B786" s="32" t="s">
        <v>1108</v>
      </c>
      <c r="C786" s="32" t="s">
        <v>1109</v>
      </c>
      <c r="D786" s="162">
        <v>42740</v>
      </c>
      <c r="E786" s="183" t="s">
        <v>45</v>
      </c>
      <c r="F786" s="193">
        <v>1</v>
      </c>
      <c r="G786" s="164"/>
      <c r="H786" s="206"/>
      <c r="I786" s="206"/>
      <c r="J786" s="206"/>
      <c r="K786" s="166">
        <f>IF(J786&lt;&gt;0,-(J786-H786)/J786,"")</f>
      </c>
      <c r="L786" s="206"/>
      <c r="M786" s="206"/>
      <c r="N786" s="18"/>
    </row>
    <row r="787" spans="1:14" ht="14.25">
      <c r="A787" s="31"/>
      <c r="B787" s="76"/>
      <c r="C787" s="76"/>
      <c r="D787" s="162"/>
      <c r="E787" s="37"/>
      <c r="F787" s="197"/>
      <c r="G787" s="164"/>
      <c r="H787" s="210"/>
      <c r="I787" s="210"/>
      <c r="J787" s="210"/>
      <c r="K787" s="205"/>
      <c r="L787" s="206"/>
      <c r="M787" s="206"/>
      <c r="N787" s="18"/>
    </row>
    <row r="788" spans="1:14" ht="14.25">
      <c r="A788" s="50"/>
      <c r="B788" s="50" t="s">
        <v>1130</v>
      </c>
      <c r="C788" s="50"/>
      <c r="D788" s="50"/>
      <c r="E788" s="50"/>
      <c r="F788" s="51"/>
      <c r="G788" s="52"/>
      <c r="H788" s="138">
        <f>SUM(H15:H783)</f>
        <v>126955526</v>
      </c>
      <c r="I788" s="138">
        <f>SUM(I15:I783)</f>
        <v>86641</v>
      </c>
      <c r="J788" s="138">
        <v>122098007</v>
      </c>
      <c r="K788" s="140">
        <f>H788/J788-1</f>
        <v>0.039783769771115196</v>
      </c>
      <c r="L788" s="138"/>
      <c r="M788" s="138">
        <f>SUM(M14:M783)</f>
        <v>6545606</v>
      </c>
      <c r="N788" s="18"/>
    </row>
    <row r="789" spans="2:14" ht="14.25">
      <c r="B789" t="s">
        <v>1131</v>
      </c>
      <c r="N789" s="18"/>
    </row>
    <row r="790" spans="2:14" ht="15.75" customHeight="1">
      <c r="B790" t="s">
        <v>1132</v>
      </c>
      <c r="H790" s="1"/>
      <c r="I790" s="232" t="s">
        <v>1133</v>
      </c>
      <c r="J790" s="232"/>
      <c r="K790" s="2"/>
      <c r="L790" t="s">
        <v>1134</v>
      </c>
      <c r="N790" s="18"/>
    </row>
    <row r="791" spans="2:14" ht="16.5" customHeight="1">
      <c r="B791" s="3">
        <v>44056</v>
      </c>
      <c r="H791" s="139"/>
      <c r="I791" t="s">
        <v>1135</v>
      </c>
      <c r="K791" s="4"/>
      <c r="L791" t="s">
        <v>1136</v>
      </c>
      <c r="N791" s="18"/>
    </row>
    <row r="792" spans="8:14" ht="14.25">
      <c r="H792" s="218"/>
      <c r="I792" t="s">
        <v>1521</v>
      </c>
      <c r="N792" s="18"/>
    </row>
    <row r="793" spans="2:14" ht="19.5">
      <c r="B793" s="5" t="s">
        <v>1137</v>
      </c>
      <c r="N793" s="18"/>
    </row>
    <row r="794" ht="14.25">
      <c r="N794" s="18"/>
    </row>
    <row r="795" spans="2:14" ht="16.5" customHeight="1" outlineLevel="1">
      <c r="B795" s="243" t="s">
        <v>21</v>
      </c>
      <c r="C795" s="6">
        <f>SUMIF($E$4:$E$788,"=InterCom",$H$4:$H$788)</f>
        <v>47229769</v>
      </c>
      <c r="E795" s="7">
        <f>C795/$C$819</f>
        <v>0.3720182215620925</v>
      </c>
      <c r="N795" s="18"/>
    </row>
    <row r="796" spans="2:14" ht="16.5" customHeight="1" outlineLevel="1">
      <c r="B796" s="243" t="s">
        <v>27</v>
      </c>
      <c r="C796" s="6">
        <f>SUMIF($E$4:$E$788,"=UIP",$H$4:$H$788)</f>
        <v>29202022</v>
      </c>
      <c r="E796" s="7">
        <f>C796/$C$819</f>
        <v>0.23001773077605145</v>
      </c>
      <c r="N796" s="18"/>
    </row>
    <row r="797" spans="2:14" ht="14.25" outlineLevel="1">
      <c r="B797" s="221" t="s">
        <v>1531</v>
      </c>
      <c r="C797" s="6">
        <f>SUMIF($E$4:$E$788,"=Prorom",$H$4:$H$788)</f>
        <v>23695355</v>
      </c>
      <c r="E797" s="7">
        <f>C797/$C$819</f>
        <v>0.18664295873186332</v>
      </c>
      <c r="N797" s="18"/>
    </row>
    <row r="798" spans="2:14" ht="14.25" outlineLevel="1">
      <c r="B798" s="243" t="s">
        <v>45</v>
      </c>
      <c r="C798" s="6">
        <f>SUMIF($E$4:$E$788,"=ADS",$H$4:$H$788)</f>
        <v>17541135</v>
      </c>
      <c r="E798" s="7">
        <f>C798/$C$819</f>
        <v>0.13816755798404554</v>
      </c>
      <c r="N798" s="18"/>
    </row>
    <row r="799" spans="2:14" ht="14.25" outlineLevel="1">
      <c r="B799" s="243" t="s">
        <v>18</v>
      </c>
      <c r="C799" s="6">
        <f>SUMIF($E$4:$E$788,"=Forum",$H$4:$H$788)</f>
        <v>3685200</v>
      </c>
      <c r="E799" s="7">
        <f>C799/$C$819</f>
        <v>0.02902748794093453</v>
      </c>
      <c r="N799" s="18"/>
    </row>
    <row r="800" spans="2:14" ht="14.25" outlineLevel="1">
      <c r="B800" s="221" t="s">
        <v>1535</v>
      </c>
      <c r="C800" s="6">
        <f>SUMIF($E$4:$E$788,"=Vertical",$H$4:$H$788)</f>
        <v>2948920</v>
      </c>
      <c r="E800" s="7">
        <f>C800/$C$819</f>
        <v>0.023227976701069318</v>
      </c>
      <c r="N800" s="18"/>
    </row>
    <row r="801" spans="2:14" ht="14.25" outlineLevel="1">
      <c r="B801" s="243" t="s">
        <v>68</v>
      </c>
      <c r="C801" s="6">
        <f>SUMIF($E$4:$E$788,"=MoziNet",$H$4:$H$788)</f>
        <v>2653125</v>
      </c>
      <c r="E801" s="7">
        <f>C801/$C$819</f>
        <v>0.02089806630394332</v>
      </c>
      <c r="N801" s="18"/>
    </row>
    <row r="802" spans="2:5" ht="14.25" outlineLevel="1">
      <c r="B802" s="243" t="s">
        <v>24</v>
      </c>
      <c r="C802" s="6">
        <f>SUMIF($E$4:$E$788,"=Vertigo",$H$4:$H$788)</f>
        <v>0</v>
      </c>
      <c r="E802" s="7">
        <f>C802/$C$819</f>
        <v>0</v>
      </c>
    </row>
    <row r="803" spans="2:5" ht="14.25" outlineLevel="1">
      <c r="B803" t="s">
        <v>1138</v>
      </c>
      <c r="C803" s="6">
        <f>SUMIF($E$4:$E$788,"=Pannonia",$H$4:$H$788)</f>
        <v>0</v>
      </c>
      <c r="E803" s="7">
        <f>C803/$C$819</f>
        <v>0</v>
      </c>
    </row>
    <row r="804" spans="2:5" ht="14.25" outlineLevel="1">
      <c r="B804" t="s">
        <v>1139</v>
      </c>
      <c r="C804" s="6">
        <f>SUMIF($E$4:$E$788,"=Cinetel",$H$4:$H$788)</f>
        <v>0</v>
      </c>
      <c r="E804" s="7">
        <f>C804/$C$819</f>
        <v>0</v>
      </c>
    </row>
    <row r="805" spans="2:5" ht="14.25" outlineLevel="1">
      <c r="B805" t="s">
        <v>303</v>
      </c>
      <c r="C805" s="6">
        <f>SUMIF($E$4:$E$788,"=Romis",$H$4:$H$788)</f>
        <v>0</v>
      </c>
      <c r="E805" s="7">
        <f>C805/$C$819</f>
        <v>0</v>
      </c>
    </row>
    <row r="806" spans="2:5" ht="14.25" outlineLevel="1">
      <c r="B806" t="s">
        <v>77</v>
      </c>
      <c r="C806" s="6">
        <f>SUMIF($E$4:$E$788,"=Kedd",$H$4:$H$788)</f>
        <v>0</v>
      </c>
      <c r="E806" s="7">
        <f>C806/$C$819</f>
        <v>0</v>
      </c>
    </row>
    <row r="807" spans="2:5" ht="14.25" outlineLevel="1">
      <c r="B807" t="s">
        <v>123</v>
      </c>
      <c r="C807" s="6">
        <f>SUMIF($E$4:$E$788,"=Hungaricom",$H$4:$H$788)</f>
        <v>0</v>
      </c>
      <c r="E807" s="7">
        <f>C807/$C$819</f>
        <v>0</v>
      </c>
    </row>
    <row r="808" spans="2:5" ht="14.25" outlineLevel="1">
      <c r="B808" t="s">
        <v>35</v>
      </c>
      <c r="C808" s="6">
        <f>SUMIF($E$4:$E$788,"=Budapest Film",$H$4:$H$788)</f>
        <v>0</v>
      </c>
      <c r="E808" s="7">
        <f>C808/$C$819</f>
        <v>0</v>
      </c>
    </row>
    <row r="809" spans="2:5" ht="14.25" outlineLevel="1">
      <c r="B809" t="s">
        <v>134</v>
      </c>
      <c r="C809" s="6">
        <f>SUMIF($E$4:$E$788,"=Cirko Film",$H$4:$H$788)</f>
        <v>0</v>
      </c>
      <c r="E809" s="7">
        <f aca="true" t="shared" si="31" ref="E809:E817">C809/$C$819</f>
        <v>0</v>
      </c>
    </row>
    <row r="810" spans="2:5" ht="14.25" outlineLevel="1">
      <c r="B810" t="s">
        <v>420</v>
      </c>
      <c r="C810" s="6">
        <f>SUMIF($E$4:$E$788,"=MegaFilm",$H$4:$H$788)</f>
        <v>0</v>
      </c>
      <c r="E810" s="7">
        <f t="shared" si="31"/>
        <v>0</v>
      </c>
    </row>
    <row r="811" spans="2:5" ht="14.25" outlineLevel="1">
      <c r="B811" t="s">
        <v>884</v>
      </c>
      <c r="C811" s="6">
        <f>SUMIF($E$4:$E$788,"=Sky Film",$H$4:$H$788)</f>
        <v>0</v>
      </c>
      <c r="E811" s="7">
        <f t="shared" si="31"/>
        <v>0</v>
      </c>
    </row>
    <row r="812" spans="2:5" ht="14.25" outlineLevel="1">
      <c r="B812" t="s">
        <v>228</v>
      </c>
      <c r="C812" s="6">
        <f>SUMIF($E$4:$E$788,"=Magyarhangya",$H$4:$H$788)</f>
        <v>0</v>
      </c>
      <c r="E812" s="7">
        <f t="shared" si="31"/>
        <v>0</v>
      </c>
    </row>
    <row r="813" spans="2:5" ht="14.25" outlineLevel="1">
      <c r="B813" t="s">
        <v>890</v>
      </c>
      <c r="C813" s="6">
        <f>SUMIF($E$4:$E$788,"=FilmNet",$H$4:$H$788)</f>
        <v>0</v>
      </c>
      <c r="E813" s="7">
        <f t="shared" si="31"/>
        <v>0</v>
      </c>
    </row>
    <row r="814" spans="2:5" ht="14.25" outlineLevel="1">
      <c r="B814" t="s">
        <v>221</v>
      </c>
      <c r="C814" s="6">
        <f>SUMIF($E$4:$E$788,"=ELF Pictures",$H$4:$H$788)</f>
        <v>0</v>
      </c>
      <c r="E814" s="7">
        <f t="shared" si="31"/>
        <v>0</v>
      </c>
    </row>
    <row r="815" spans="2:5" ht="14.25" outlineLevel="1">
      <c r="B815" t="s">
        <v>462</v>
      </c>
      <c r="C815" s="6">
        <f>SUMIF($E$4:$E$788,"=Cinenuovo",$H$4:$H$788)</f>
        <v>0</v>
      </c>
      <c r="E815" s="7">
        <f t="shared" si="31"/>
        <v>0</v>
      </c>
    </row>
    <row r="816" spans="2:5" ht="14.25" outlineLevel="1">
      <c r="B816" t="s">
        <v>652</v>
      </c>
      <c r="C816" s="6">
        <f>SUMIF($E$4:$E$788,"=Cinefilco",$H$4:$H$788)</f>
        <v>0</v>
      </c>
      <c r="E816" s="7">
        <f t="shared" si="31"/>
        <v>0</v>
      </c>
    </row>
    <row r="817" spans="2:5" ht="14.25" outlineLevel="1">
      <c r="B817" t="s">
        <v>862</v>
      </c>
      <c r="C817" s="6">
        <f>SUMIF($E$4:$E$788,"=A Company",$H$4:$H$788)</f>
        <v>0</v>
      </c>
      <c r="E817" s="7">
        <f t="shared" si="31"/>
        <v>0</v>
      </c>
    </row>
    <row r="818" ht="14.25" outlineLevel="1"/>
    <row r="819" spans="3:5" ht="14.25" outlineLevel="1">
      <c r="C819" s="6">
        <f>SUM(C795:C818)</f>
        <v>126955526</v>
      </c>
      <c r="E819" s="7">
        <f>C819/$C$819</f>
        <v>1</v>
      </c>
    </row>
    <row r="820" ht="14.25" outlineLevel="1"/>
  </sheetData>
  <sheetProtection selectLockedCells="1" selectUnlockedCells="1"/>
  <mergeCells count="12">
    <mergeCell ref="L2:M2"/>
    <mergeCell ref="I790:J790"/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</mergeCells>
  <conditionalFormatting sqref="P5">
    <cfRule type="colorScale" priority="1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9"/>
  <sheetViews>
    <sheetView zoomScalePageLayoutView="0" workbookViewId="0" topLeftCell="A1">
      <selection activeCell="A1" sqref="A1"/>
    </sheetView>
  </sheetViews>
  <sheetFormatPr defaultColWidth="10.421875" defaultRowHeight="15"/>
  <cols>
    <col min="1" max="1" width="3.421875" style="0" customWidth="1"/>
    <col min="2" max="2" width="41.421875" style="0" customWidth="1"/>
    <col min="3" max="3" width="38.421875" style="0" customWidth="1"/>
    <col min="4" max="4" width="13.421875" style="0" customWidth="1"/>
    <col min="5" max="5" width="18.421875" style="0" customWidth="1"/>
    <col min="6" max="7" width="10.421875" style="0" customWidth="1"/>
    <col min="8" max="9" width="12.421875" style="0" customWidth="1"/>
  </cols>
  <sheetData>
    <row r="1" spans="2:9" ht="15.75" customHeight="1">
      <c r="B1" s="234" t="s">
        <v>1</v>
      </c>
      <c r="C1" s="234" t="s">
        <v>2</v>
      </c>
      <c r="D1" s="236" t="s">
        <v>3</v>
      </c>
      <c r="E1" s="236" t="s">
        <v>4</v>
      </c>
      <c r="F1" s="238" t="s">
        <v>5</v>
      </c>
      <c r="G1" s="238" t="s">
        <v>6</v>
      </c>
      <c r="H1" s="233" t="s">
        <v>7</v>
      </c>
      <c r="I1" s="233"/>
    </row>
    <row r="2" spans="2:9" ht="14.25">
      <c r="B2" s="235"/>
      <c r="C2" s="235"/>
      <c r="D2" s="237"/>
      <c r="E2" s="237"/>
      <c r="F2" s="239"/>
      <c r="G2" s="239"/>
      <c r="H2" s="53" t="s">
        <v>10</v>
      </c>
      <c r="I2" s="53" t="s">
        <v>11</v>
      </c>
    </row>
    <row r="3" spans="1:9" ht="14.25">
      <c r="A3" s="8">
        <v>1</v>
      </c>
      <c r="B3" s="55" t="s">
        <v>89</v>
      </c>
      <c r="C3" s="55" t="s">
        <v>90</v>
      </c>
      <c r="D3" s="56">
        <v>43580</v>
      </c>
      <c r="E3" s="55" t="s">
        <v>18</v>
      </c>
      <c r="F3" s="98">
        <v>85</v>
      </c>
      <c r="G3" s="87">
        <v>1</v>
      </c>
      <c r="H3" s="88">
        <v>758691205</v>
      </c>
      <c r="I3" s="99">
        <v>484242</v>
      </c>
    </row>
    <row r="4" spans="1:9" ht="14.25">
      <c r="A4" s="8">
        <v>2</v>
      </c>
      <c r="B4" s="57" t="s">
        <v>1396</v>
      </c>
      <c r="C4" s="57" t="s">
        <v>1397</v>
      </c>
      <c r="D4" s="56">
        <v>43818</v>
      </c>
      <c r="E4" s="55" t="s">
        <v>18</v>
      </c>
      <c r="F4" s="94">
        <v>88</v>
      </c>
      <c r="G4" s="87">
        <v>1</v>
      </c>
      <c r="H4" s="88">
        <v>561484148</v>
      </c>
      <c r="I4" s="88">
        <v>352339</v>
      </c>
    </row>
    <row r="5" spans="1:9" ht="14.25">
      <c r="A5" s="8">
        <v>3</v>
      </c>
      <c r="B5" s="57"/>
      <c r="C5" s="57" t="s">
        <v>789</v>
      </c>
      <c r="D5" s="58">
        <v>43083</v>
      </c>
      <c r="E5" s="59" t="s">
        <v>18</v>
      </c>
      <c r="F5" s="100"/>
      <c r="G5" s="87">
        <v>1</v>
      </c>
      <c r="H5" s="101">
        <v>561319106</v>
      </c>
      <c r="I5" s="101">
        <v>372325</v>
      </c>
    </row>
    <row r="6" spans="1:9" ht="14.25">
      <c r="A6" s="8">
        <v>4</v>
      </c>
      <c r="B6" s="57" t="s">
        <v>599</v>
      </c>
      <c r="C6" s="57" t="s">
        <v>600</v>
      </c>
      <c r="D6" s="56">
        <v>43216</v>
      </c>
      <c r="E6" s="59" t="s">
        <v>18</v>
      </c>
      <c r="F6" s="100"/>
      <c r="G6" s="87">
        <v>1</v>
      </c>
      <c r="H6" s="101">
        <v>485139459</v>
      </c>
      <c r="I6" s="101">
        <v>313525</v>
      </c>
    </row>
    <row r="7" spans="1:9" ht="14.25">
      <c r="A7" s="8">
        <v>5</v>
      </c>
      <c r="B7" s="55" t="s">
        <v>1114</v>
      </c>
      <c r="C7" s="55" t="s">
        <v>1115</v>
      </c>
      <c r="D7" s="56">
        <v>42719</v>
      </c>
      <c r="E7" s="55" t="s">
        <v>18</v>
      </c>
      <c r="F7" s="102"/>
      <c r="G7" s="87">
        <v>1</v>
      </c>
      <c r="H7" s="101">
        <v>346965960</v>
      </c>
      <c r="I7" s="101">
        <v>238232</v>
      </c>
    </row>
    <row r="8" spans="1:9" ht="14.25">
      <c r="A8" s="8">
        <v>6</v>
      </c>
      <c r="B8" s="55" t="s">
        <v>594</v>
      </c>
      <c r="C8" s="55" t="s">
        <v>594</v>
      </c>
      <c r="D8" s="56">
        <v>43237</v>
      </c>
      <c r="E8" s="55" t="s">
        <v>18</v>
      </c>
      <c r="F8" s="100"/>
      <c r="G8" s="87">
        <v>1</v>
      </c>
      <c r="H8" s="88">
        <v>307023276</v>
      </c>
      <c r="I8" s="88">
        <v>211016</v>
      </c>
    </row>
    <row r="9" spans="1:9" ht="14.25">
      <c r="A9" s="8">
        <v>7</v>
      </c>
      <c r="B9" s="55" t="s">
        <v>829</v>
      </c>
      <c r="C9" s="55" t="s">
        <v>830</v>
      </c>
      <c r="D9" s="58">
        <v>43041</v>
      </c>
      <c r="E9" s="60" t="s">
        <v>18</v>
      </c>
      <c r="F9" s="55"/>
      <c r="G9" s="87">
        <v>1</v>
      </c>
      <c r="H9" s="103">
        <v>301120269</v>
      </c>
      <c r="I9" s="104">
        <v>202816</v>
      </c>
    </row>
    <row r="10" spans="1:9" ht="14.25">
      <c r="A10" s="8">
        <v>8</v>
      </c>
      <c r="B10" s="55" t="s">
        <v>215</v>
      </c>
      <c r="C10" s="55" t="s">
        <v>216</v>
      </c>
      <c r="D10" s="56">
        <v>43531</v>
      </c>
      <c r="E10" s="55" t="s">
        <v>18</v>
      </c>
      <c r="F10" s="98">
        <v>87</v>
      </c>
      <c r="G10" s="87">
        <v>1</v>
      </c>
      <c r="H10" s="88">
        <v>283085041</v>
      </c>
      <c r="I10" s="88">
        <v>181175</v>
      </c>
    </row>
    <row r="11" spans="1:9" ht="14.25">
      <c r="A11" s="8">
        <v>9</v>
      </c>
      <c r="B11" s="55" t="s">
        <v>1364</v>
      </c>
      <c r="C11" s="55" t="s">
        <v>1365</v>
      </c>
      <c r="D11" s="56">
        <v>43790</v>
      </c>
      <c r="E11" s="55" t="s">
        <v>18</v>
      </c>
      <c r="F11" s="94">
        <v>80</v>
      </c>
      <c r="G11" s="87">
        <v>1</v>
      </c>
      <c r="H11" s="88">
        <v>272407089</v>
      </c>
      <c r="I11" s="88">
        <v>193257</v>
      </c>
    </row>
    <row r="12" spans="1:9" ht="14.25">
      <c r="A12" s="8">
        <v>10</v>
      </c>
      <c r="B12" s="61" t="s">
        <v>1029</v>
      </c>
      <c r="C12" s="61" t="s">
        <v>1030</v>
      </c>
      <c r="D12" s="56">
        <v>42838</v>
      </c>
      <c r="E12" s="59" t="s">
        <v>27</v>
      </c>
      <c r="F12" s="100">
        <v>59</v>
      </c>
      <c r="G12" s="87">
        <v>1</v>
      </c>
      <c r="H12" s="101">
        <v>262960287</v>
      </c>
      <c r="I12" s="101">
        <v>185459</v>
      </c>
    </row>
    <row r="13" spans="2:9" ht="14.25">
      <c r="B13" s="57" t="s">
        <v>961</v>
      </c>
      <c r="C13" s="57" t="s">
        <v>962</v>
      </c>
      <c r="D13" s="56">
        <v>42915</v>
      </c>
      <c r="E13" s="59" t="s">
        <v>27</v>
      </c>
      <c r="F13" s="100">
        <v>45</v>
      </c>
      <c r="G13" s="87">
        <v>1</v>
      </c>
      <c r="H13" s="101">
        <v>257973382</v>
      </c>
      <c r="I13" s="101">
        <v>194895</v>
      </c>
    </row>
    <row r="14" spans="2:9" ht="14.25">
      <c r="B14" s="62" t="s">
        <v>509</v>
      </c>
      <c r="C14" s="57" t="s">
        <v>510</v>
      </c>
      <c r="D14" s="56">
        <v>43300</v>
      </c>
      <c r="E14" s="59" t="s">
        <v>27</v>
      </c>
      <c r="F14" s="87">
        <v>70</v>
      </c>
      <c r="G14" s="87">
        <v>1</v>
      </c>
      <c r="H14" s="101">
        <v>257568814</v>
      </c>
      <c r="I14" s="101">
        <v>194076</v>
      </c>
    </row>
    <row r="15" spans="2:9" ht="14.25">
      <c r="B15" s="55" t="s">
        <v>576</v>
      </c>
      <c r="C15" s="55" t="s">
        <v>577</v>
      </c>
      <c r="D15" s="56">
        <v>43258</v>
      </c>
      <c r="E15" s="55" t="s">
        <v>27</v>
      </c>
      <c r="F15" s="100">
        <v>66</v>
      </c>
      <c r="G15" s="87">
        <v>1</v>
      </c>
      <c r="H15" s="101">
        <v>239223482</v>
      </c>
      <c r="I15" s="101">
        <v>153586</v>
      </c>
    </row>
    <row r="16" spans="2:9" ht="14.25">
      <c r="B16" s="55" t="s">
        <v>29</v>
      </c>
      <c r="C16" s="55" t="s">
        <v>30</v>
      </c>
      <c r="D16" s="56">
        <v>43692</v>
      </c>
      <c r="E16" s="55" t="s">
        <v>21</v>
      </c>
      <c r="F16" s="86">
        <v>81</v>
      </c>
      <c r="G16" s="87">
        <v>1</v>
      </c>
      <c r="H16" s="88">
        <v>225958334</v>
      </c>
      <c r="I16" s="99">
        <v>151448</v>
      </c>
    </row>
    <row r="17" spans="2:9" ht="14.25">
      <c r="B17" s="57" t="s">
        <v>63</v>
      </c>
      <c r="C17" s="57" t="s">
        <v>64</v>
      </c>
      <c r="D17" s="56">
        <v>43650</v>
      </c>
      <c r="E17" s="55" t="s">
        <v>21</v>
      </c>
      <c r="F17" s="86">
        <v>53</v>
      </c>
      <c r="G17" s="87">
        <v>1</v>
      </c>
      <c r="H17" s="88">
        <v>218531870</v>
      </c>
      <c r="I17" s="99">
        <v>142907</v>
      </c>
    </row>
    <row r="18" spans="2:9" ht="14.25">
      <c r="B18" s="55" t="s">
        <v>52</v>
      </c>
      <c r="C18" s="55" t="s">
        <v>53</v>
      </c>
      <c r="D18" s="56">
        <v>43664</v>
      </c>
      <c r="E18" s="55" t="s">
        <v>18</v>
      </c>
      <c r="F18" s="98">
        <v>85</v>
      </c>
      <c r="G18" s="87">
        <v>1</v>
      </c>
      <c r="H18" s="88">
        <v>215723744</v>
      </c>
      <c r="I18" s="99">
        <v>144118</v>
      </c>
    </row>
    <row r="19" spans="2:9" ht="14.25">
      <c r="B19" s="57" t="s">
        <v>428</v>
      </c>
      <c r="C19" s="57" t="s">
        <v>428</v>
      </c>
      <c r="D19" s="56">
        <v>43377</v>
      </c>
      <c r="E19" s="59" t="s">
        <v>21</v>
      </c>
      <c r="F19" s="98">
        <v>63</v>
      </c>
      <c r="G19" s="87">
        <v>1</v>
      </c>
      <c r="H19" s="88">
        <v>211354951</v>
      </c>
      <c r="I19" s="88">
        <v>134769</v>
      </c>
    </row>
    <row r="20" spans="2:9" ht="14.25">
      <c r="B20" s="63" t="s">
        <v>345</v>
      </c>
      <c r="C20" s="61" t="s">
        <v>346</v>
      </c>
      <c r="D20" s="56">
        <v>43419</v>
      </c>
      <c r="E20" s="55" t="s">
        <v>21</v>
      </c>
      <c r="F20" s="98">
        <v>35</v>
      </c>
      <c r="G20" s="87">
        <v>1</v>
      </c>
      <c r="H20" s="88">
        <v>211106492</v>
      </c>
      <c r="I20" s="88">
        <v>134880</v>
      </c>
    </row>
    <row r="21" spans="2:9" ht="14.25">
      <c r="B21" s="55" t="s">
        <v>201</v>
      </c>
      <c r="C21" s="55" t="s">
        <v>202</v>
      </c>
      <c r="D21" s="56">
        <v>43517</v>
      </c>
      <c r="E21" s="55" t="s">
        <v>27</v>
      </c>
      <c r="F21" s="98">
        <v>63</v>
      </c>
      <c r="G21" s="87">
        <v>1</v>
      </c>
      <c r="H21" s="88">
        <v>207655909</v>
      </c>
      <c r="I21" s="88">
        <v>145611</v>
      </c>
    </row>
    <row r="22" spans="2:9" ht="14.25">
      <c r="B22" s="57" t="s">
        <v>75</v>
      </c>
      <c r="C22" s="57" t="s">
        <v>75</v>
      </c>
      <c r="D22" s="56">
        <v>43741</v>
      </c>
      <c r="E22" s="59" t="s">
        <v>21</v>
      </c>
      <c r="F22" s="54">
        <v>69</v>
      </c>
      <c r="G22" s="87">
        <v>1</v>
      </c>
      <c r="H22" s="88">
        <v>206908056</v>
      </c>
      <c r="I22" s="99">
        <v>136909</v>
      </c>
    </row>
    <row r="23" spans="2:9" ht="14.25">
      <c r="B23" s="57" t="s">
        <v>103</v>
      </c>
      <c r="C23" s="57" t="s">
        <v>104</v>
      </c>
      <c r="D23" s="56">
        <v>43405</v>
      </c>
      <c r="E23" s="55" t="s">
        <v>18</v>
      </c>
      <c r="F23" s="90"/>
      <c r="G23" s="87">
        <v>1</v>
      </c>
      <c r="H23" s="88">
        <v>204673592</v>
      </c>
      <c r="I23" s="88">
        <v>142109</v>
      </c>
    </row>
    <row r="24" spans="2:9" ht="14.25">
      <c r="B24" s="61" t="s">
        <v>1095</v>
      </c>
      <c r="C24" s="61" t="s">
        <v>1096</v>
      </c>
      <c r="D24" s="56">
        <v>42775</v>
      </c>
      <c r="E24" s="64" t="s">
        <v>27</v>
      </c>
      <c r="F24" s="102">
        <v>69</v>
      </c>
      <c r="G24" s="87">
        <v>1</v>
      </c>
      <c r="H24" s="101">
        <v>199510104</v>
      </c>
      <c r="I24" s="101">
        <v>148336</v>
      </c>
    </row>
    <row r="25" spans="2:9" ht="14.25">
      <c r="B25" s="55" t="s">
        <v>727</v>
      </c>
      <c r="C25" s="55" t="s">
        <v>728</v>
      </c>
      <c r="D25" s="56">
        <v>43139</v>
      </c>
      <c r="E25" s="55" t="s">
        <v>27</v>
      </c>
      <c r="F25" s="100">
        <v>65</v>
      </c>
      <c r="G25" s="87">
        <v>1</v>
      </c>
      <c r="H25" s="101">
        <v>196916257</v>
      </c>
      <c r="I25" s="101">
        <v>142996</v>
      </c>
    </row>
    <row r="26" spans="2:9" ht="14.25">
      <c r="B26" s="55" t="s">
        <v>54</v>
      </c>
      <c r="C26" s="55" t="s">
        <v>55</v>
      </c>
      <c r="D26" s="56">
        <v>43678</v>
      </c>
      <c r="E26" s="55" t="s">
        <v>27</v>
      </c>
      <c r="F26" s="86">
        <v>72</v>
      </c>
      <c r="G26" s="87">
        <v>1</v>
      </c>
      <c r="H26" s="88">
        <v>193231680</v>
      </c>
      <c r="I26" s="99">
        <v>128813</v>
      </c>
    </row>
    <row r="27" spans="2:9" ht="14.25">
      <c r="B27" s="61" t="s">
        <v>1140</v>
      </c>
      <c r="C27" s="61" t="s">
        <v>1141</v>
      </c>
      <c r="D27" s="56">
        <v>42691</v>
      </c>
      <c r="E27" s="59" t="s">
        <v>21</v>
      </c>
      <c r="F27" s="100">
        <v>65</v>
      </c>
      <c r="G27" s="87">
        <v>1</v>
      </c>
      <c r="H27" s="103">
        <v>188464980</v>
      </c>
      <c r="I27" s="103">
        <v>131551</v>
      </c>
    </row>
    <row r="28" spans="2:9" ht="14.25">
      <c r="B28" s="57" t="s">
        <v>1430</v>
      </c>
      <c r="C28" s="57" t="s">
        <v>1431</v>
      </c>
      <c r="D28" s="56">
        <v>43846</v>
      </c>
      <c r="E28" s="55" t="s">
        <v>21</v>
      </c>
      <c r="F28" s="94">
        <v>71</v>
      </c>
      <c r="G28" s="87">
        <v>1</v>
      </c>
      <c r="H28" s="88">
        <v>187806355</v>
      </c>
      <c r="I28" s="88">
        <v>114977</v>
      </c>
    </row>
    <row r="29" spans="2:9" ht="14.25">
      <c r="B29" s="57" t="s">
        <v>1007</v>
      </c>
      <c r="C29" s="57" t="s">
        <v>1008</v>
      </c>
      <c r="D29" s="56">
        <v>42859</v>
      </c>
      <c r="E29" s="59" t="s">
        <v>18</v>
      </c>
      <c r="F29" s="100"/>
      <c r="G29" s="87">
        <v>1</v>
      </c>
      <c r="H29" s="101">
        <v>186543745</v>
      </c>
      <c r="I29" s="101">
        <v>124910</v>
      </c>
    </row>
    <row r="30" spans="2:9" ht="14.25">
      <c r="B30" s="61" t="s">
        <v>592</v>
      </c>
      <c r="C30" s="61" t="s">
        <v>593</v>
      </c>
      <c r="D30" s="56">
        <v>43244</v>
      </c>
      <c r="E30" s="59" t="s">
        <v>18</v>
      </c>
      <c r="F30" s="100"/>
      <c r="G30" s="87">
        <v>1</v>
      </c>
      <c r="H30" s="89">
        <v>186025420</v>
      </c>
      <c r="I30" s="89">
        <v>120758</v>
      </c>
    </row>
    <row r="31" spans="2:9" ht="14.25">
      <c r="B31" s="57" t="s">
        <v>19</v>
      </c>
      <c r="C31" s="57" t="s">
        <v>20</v>
      </c>
      <c r="D31" s="56">
        <v>43713</v>
      </c>
      <c r="E31" s="55" t="s">
        <v>21</v>
      </c>
      <c r="F31" s="98">
        <v>65</v>
      </c>
      <c r="G31" s="87">
        <v>1</v>
      </c>
      <c r="H31" s="88">
        <v>183135578</v>
      </c>
      <c r="I31" s="99">
        <v>122146</v>
      </c>
    </row>
    <row r="32" spans="2:9" ht="14.25">
      <c r="B32" s="55" t="s">
        <v>724</v>
      </c>
      <c r="C32" s="55" t="s">
        <v>724</v>
      </c>
      <c r="D32" s="58">
        <v>43146</v>
      </c>
      <c r="E32" s="59" t="s">
        <v>24</v>
      </c>
      <c r="F32" s="87">
        <v>115</v>
      </c>
      <c r="G32" s="87">
        <v>1</v>
      </c>
      <c r="H32" s="101">
        <v>181062292</v>
      </c>
      <c r="I32" s="101">
        <v>125771</v>
      </c>
    </row>
    <row r="33" spans="2:9" ht="14.25">
      <c r="B33" s="57" t="s">
        <v>310</v>
      </c>
      <c r="C33" s="57" t="s">
        <v>310</v>
      </c>
      <c r="D33" s="56">
        <v>43447</v>
      </c>
      <c r="E33" s="55" t="s">
        <v>21</v>
      </c>
      <c r="F33" s="98">
        <v>59</v>
      </c>
      <c r="G33" s="87">
        <v>1</v>
      </c>
      <c r="H33" s="88">
        <v>180978736</v>
      </c>
      <c r="I33" s="88">
        <v>113031</v>
      </c>
    </row>
    <row r="34" spans="2:9" ht="14.25">
      <c r="B34" s="62" t="s">
        <v>992</v>
      </c>
      <c r="C34" s="62" t="s">
        <v>993</v>
      </c>
      <c r="D34" s="65">
        <v>42880</v>
      </c>
      <c r="E34" s="61" t="s">
        <v>18</v>
      </c>
      <c r="F34" s="105"/>
      <c r="G34" s="87">
        <v>1</v>
      </c>
      <c r="H34" s="106">
        <v>180562475</v>
      </c>
      <c r="I34" s="106">
        <v>124437</v>
      </c>
    </row>
    <row r="35" spans="2:9" ht="14.25">
      <c r="B35" s="57" t="s">
        <v>41</v>
      </c>
      <c r="C35" s="57" t="s">
        <v>42</v>
      </c>
      <c r="D35" s="56">
        <v>43650</v>
      </c>
      <c r="E35" s="55" t="s">
        <v>27</v>
      </c>
      <c r="F35" s="98">
        <v>82</v>
      </c>
      <c r="G35" s="87">
        <v>1</v>
      </c>
      <c r="H35" s="88">
        <v>177776935</v>
      </c>
      <c r="I35" s="99">
        <v>127851</v>
      </c>
    </row>
    <row r="36" spans="2:9" ht="14.25">
      <c r="B36" s="57" t="s">
        <v>1390</v>
      </c>
      <c r="C36" s="57" t="s">
        <v>1391</v>
      </c>
      <c r="D36" s="56">
        <v>43811</v>
      </c>
      <c r="E36" s="55" t="s">
        <v>21</v>
      </c>
      <c r="F36" s="94">
        <v>68</v>
      </c>
      <c r="G36" s="87">
        <v>1</v>
      </c>
      <c r="H36" s="89">
        <v>172006875</v>
      </c>
      <c r="I36" s="89">
        <v>108448</v>
      </c>
    </row>
    <row r="37" spans="2:9" ht="14.25">
      <c r="B37" s="57" t="s">
        <v>720</v>
      </c>
      <c r="C37" s="57" t="s">
        <v>721</v>
      </c>
      <c r="D37" s="56">
        <v>43146</v>
      </c>
      <c r="E37" s="59" t="s">
        <v>18</v>
      </c>
      <c r="F37" s="100"/>
      <c r="G37" s="87">
        <v>1</v>
      </c>
      <c r="H37" s="101">
        <v>168777729</v>
      </c>
      <c r="I37" s="101">
        <v>109628</v>
      </c>
    </row>
    <row r="38" spans="2:9" ht="14.25">
      <c r="B38" s="57" t="s">
        <v>524</v>
      </c>
      <c r="C38" s="57" t="s">
        <v>525</v>
      </c>
      <c r="D38" s="56">
        <v>43286</v>
      </c>
      <c r="E38" s="55" t="s">
        <v>18</v>
      </c>
      <c r="F38" s="100"/>
      <c r="G38" s="87">
        <v>1</v>
      </c>
      <c r="H38" s="88">
        <v>168204320</v>
      </c>
      <c r="I38" s="88">
        <v>117507</v>
      </c>
    </row>
    <row r="39" spans="2:9" ht="14.25">
      <c r="B39" s="62" t="s">
        <v>435</v>
      </c>
      <c r="C39" s="57" t="s">
        <v>436</v>
      </c>
      <c r="D39" s="56">
        <v>43293</v>
      </c>
      <c r="E39" s="59" t="s">
        <v>21</v>
      </c>
      <c r="F39" s="100">
        <v>71</v>
      </c>
      <c r="G39" s="87">
        <v>1</v>
      </c>
      <c r="H39" s="101">
        <v>164925851</v>
      </c>
      <c r="I39" s="101">
        <v>121625</v>
      </c>
    </row>
    <row r="40" spans="2:9" ht="14.25">
      <c r="B40" s="61" t="s">
        <v>1142</v>
      </c>
      <c r="C40" s="61" t="s">
        <v>1142</v>
      </c>
      <c r="D40" s="56">
        <v>42680</v>
      </c>
      <c r="E40" s="59" t="s">
        <v>18</v>
      </c>
      <c r="F40" s="102"/>
      <c r="G40" s="87">
        <v>1</v>
      </c>
      <c r="H40" s="101">
        <v>163024475</v>
      </c>
      <c r="I40" s="103">
        <v>109468</v>
      </c>
    </row>
    <row r="41" spans="2:9" ht="14.25">
      <c r="B41" s="55" t="s">
        <v>1049</v>
      </c>
      <c r="C41" s="55" t="s">
        <v>1050</v>
      </c>
      <c r="D41" s="56">
        <v>42820</v>
      </c>
      <c r="E41" s="55" t="s">
        <v>18</v>
      </c>
      <c r="F41" s="102"/>
      <c r="G41" s="87">
        <v>1</v>
      </c>
      <c r="H41" s="101">
        <v>161358225</v>
      </c>
      <c r="I41" s="101">
        <v>112932</v>
      </c>
    </row>
    <row r="42" spans="2:9" ht="14.25">
      <c r="B42" s="55" t="s">
        <v>899</v>
      </c>
      <c r="C42" s="55" t="s">
        <v>900</v>
      </c>
      <c r="D42" s="58">
        <v>42985</v>
      </c>
      <c r="E42" s="60" t="s">
        <v>21</v>
      </c>
      <c r="F42" s="87">
        <v>53</v>
      </c>
      <c r="G42" s="87">
        <v>1</v>
      </c>
      <c r="H42" s="101">
        <v>158690758</v>
      </c>
      <c r="I42" s="101">
        <v>112342</v>
      </c>
    </row>
    <row r="43" spans="2:9" ht="14.25">
      <c r="B43" s="55" t="s">
        <v>528</v>
      </c>
      <c r="C43" s="55" t="s">
        <v>529</v>
      </c>
      <c r="D43" s="56">
        <v>43307</v>
      </c>
      <c r="E43" s="55" t="s">
        <v>18</v>
      </c>
      <c r="F43" s="100"/>
      <c r="G43" s="87">
        <v>1</v>
      </c>
      <c r="H43" s="89">
        <v>154783865</v>
      </c>
      <c r="I43" s="89">
        <v>103891</v>
      </c>
    </row>
    <row r="44" spans="2:9" ht="14.25">
      <c r="B44" s="55" t="s">
        <v>351</v>
      </c>
      <c r="C44" s="55" t="s">
        <v>352</v>
      </c>
      <c r="D44" s="56">
        <v>43440</v>
      </c>
      <c r="E44" s="55" t="s">
        <v>27</v>
      </c>
      <c r="F44" s="90"/>
      <c r="G44" s="87">
        <v>1</v>
      </c>
      <c r="H44" s="89">
        <v>153981923</v>
      </c>
      <c r="I44" s="89">
        <v>112156</v>
      </c>
    </row>
    <row r="45" spans="2:9" ht="14.25">
      <c r="B45" s="55" t="s">
        <v>667</v>
      </c>
      <c r="C45" s="62" t="s">
        <v>668</v>
      </c>
      <c r="D45" s="56">
        <v>43188</v>
      </c>
      <c r="E45" s="55" t="s">
        <v>21</v>
      </c>
      <c r="F45" s="100">
        <v>59</v>
      </c>
      <c r="G45" s="87">
        <v>1</v>
      </c>
      <c r="H45" s="88">
        <v>150131356</v>
      </c>
      <c r="I45" s="88">
        <v>90309</v>
      </c>
    </row>
    <row r="46" spans="2:9" ht="14.25">
      <c r="B46" s="55" t="s">
        <v>495</v>
      </c>
      <c r="C46" s="55" t="s">
        <v>496</v>
      </c>
      <c r="D46" s="56">
        <v>43349</v>
      </c>
      <c r="E46" s="55" t="s">
        <v>21</v>
      </c>
      <c r="F46" s="100"/>
      <c r="G46" s="87">
        <v>1</v>
      </c>
      <c r="H46" s="88">
        <v>149423111</v>
      </c>
      <c r="I46" s="88">
        <v>101680</v>
      </c>
    </row>
    <row r="47" spans="2:9" ht="14.25">
      <c r="B47" s="62" t="s">
        <v>996</v>
      </c>
      <c r="C47" s="62" t="s">
        <v>996</v>
      </c>
      <c r="D47" s="56">
        <v>42873</v>
      </c>
      <c r="E47" s="59" t="s">
        <v>21</v>
      </c>
      <c r="F47" s="100">
        <v>68</v>
      </c>
      <c r="G47" s="87">
        <v>1</v>
      </c>
      <c r="H47" s="101">
        <v>142016731</v>
      </c>
      <c r="I47" s="101">
        <v>94512</v>
      </c>
    </row>
    <row r="48" spans="2:9" ht="14.25">
      <c r="B48" s="57" t="s">
        <v>954</v>
      </c>
      <c r="C48" s="57" t="s">
        <v>954</v>
      </c>
      <c r="D48" s="56">
        <v>42929</v>
      </c>
      <c r="E48" s="59" t="s">
        <v>27</v>
      </c>
      <c r="F48" s="100">
        <v>53</v>
      </c>
      <c r="G48" s="87">
        <v>1</v>
      </c>
      <c r="H48" s="55">
        <v>141750684</v>
      </c>
      <c r="I48" s="55">
        <v>105551</v>
      </c>
    </row>
    <row r="49" spans="2:9" ht="14.25">
      <c r="B49" s="63" t="s">
        <v>1143</v>
      </c>
      <c r="C49" s="61" t="s">
        <v>1143</v>
      </c>
      <c r="D49" s="56">
        <v>42656</v>
      </c>
      <c r="E49" s="59" t="s">
        <v>21</v>
      </c>
      <c r="F49" s="102">
        <v>66</v>
      </c>
      <c r="G49" s="87">
        <v>1</v>
      </c>
      <c r="H49" s="101">
        <v>137827853</v>
      </c>
      <c r="I49" s="103">
        <v>98031</v>
      </c>
    </row>
    <row r="50" spans="2:9" ht="14.25">
      <c r="B50" s="55" t="s">
        <v>511</v>
      </c>
      <c r="C50" s="55" t="s">
        <v>512</v>
      </c>
      <c r="D50" s="56">
        <v>43314</v>
      </c>
      <c r="E50" s="55" t="s">
        <v>27</v>
      </c>
      <c r="F50" s="100">
        <v>62</v>
      </c>
      <c r="G50" s="87">
        <v>1</v>
      </c>
      <c r="H50" s="89">
        <v>134598932</v>
      </c>
      <c r="I50" s="89">
        <v>86071</v>
      </c>
    </row>
    <row r="51" spans="2:9" ht="14.25">
      <c r="B51" s="55" t="s">
        <v>58</v>
      </c>
      <c r="C51" s="55" t="s">
        <v>58</v>
      </c>
      <c r="D51" s="56">
        <v>43608</v>
      </c>
      <c r="E51" s="55" t="s">
        <v>18</v>
      </c>
      <c r="F51" s="98">
        <v>76</v>
      </c>
      <c r="G51" s="87">
        <v>1</v>
      </c>
      <c r="H51" s="89">
        <v>130619170</v>
      </c>
      <c r="I51" s="89">
        <v>84273</v>
      </c>
    </row>
    <row r="52" spans="2:9" ht="14.25">
      <c r="B52" s="55" t="s">
        <v>1144</v>
      </c>
      <c r="C52" s="55" t="s">
        <v>1144</v>
      </c>
      <c r="D52" s="56">
        <v>42733</v>
      </c>
      <c r="E52" s="55" t="s">
        <v>21</v>
      </c>
      <c r="F52" s="102">
        <v>56</v>
      </c>
      <c r="G52" s="87">
        <v>1</v>
      </c>
      <c r="H52" s="101">
        <v>130048210</v>
      </c>
      <c r="I52" s="101">
        <v>91485</v>
      </c>
    </row>
    <row r="53" spans="2:9" ht="14.25">
      <c r="B53" s="61" t="s">
        <v>1145</v>
      </c>
      <c r="C53" s="61" t="s">
        <v>1146</v>
      </c>
      <c r="D53" s="56">
        <v>42740</v>
      </c>
      <c r="E53" s="59" t="s">
        <v>27</v>
      </c>
      <c r="F53" s="100">
        <v>53</v>
      </c>
      <c r="G53" s="87">
        <v>1</v>
      </c>
      <c r="H53" s="101">
        <v>129238773</v>
      </c>
      <c r="I53" s="101">
        <v>85907</v>
      </c>
    </row>
    <row r="54" spans="2:9" ht="14.25">
      <c r="B54" s="57" t="s">
        <v>93</v>
      </c>
      <c r="C54" s="57" t="s">
        <v>94</v>
      </c>
      <c r="D54" s="56">
        <v>43594</v>
      </c>
      <c r="E54" s="55" t="s">
        <v>18</v>
      </c>
      <c r="F54" s="98">
        <v>68</v>
      </c>
      <c r="G54" s="87">
        <v>1</v>
      </c>
      <c r="H54" s="89">
        <v>126193385</v>
      </c>
      <c r="I54" s="89">
        <v>87544</v>
      </c>
    </row>
    <row r="55" spans="2:9" ht="14.25">
      <c r="B55" s="55" t="s">
        <v>1147</v>
      </c>
      <c r="C55" s="55" t="s">
        <v>1148</v>
      </c>
      <c r="D55" s="56">
        <v>42726</v>
      </c>
      <c r="E55" s="55" t="s">
        <v>27</v>
      </c>
      <c r="F55" s="102">
        <v>59</v>
      </c>
      <c r="G55" s="87">
        <v>1</v>
      </c>
      <c r="H55" s="101">
        <v>125955828</v>
      </c>
      <c r="I55" s="101">
        <v>98085</v>
      </c>
    </row>
    <row r="56" spans="2:9" ht="14.25">
      <c r="B56" s="57" t="s">
        <v>957</v>
      </c>
      <c r="C56" s="57" t="s">
        <v>958</v>
      </c>
      <c r="D56" s="56">
        <v>42922</v>
      </c>
      <c r="E56" s="59" t="s">
        <v>21</v>
      </c>
      <c r="F56" s="100">
        <v>71</v>
      </c>
      <c r="G56" s="87">
        <v>1</v>
      </c>
      <c r="H56" s="101">
        <v>125588365</v>
      </c>
      <c r="I56" s="101">
        <v>83954</v>
      </c>
    </row>
    <row r="57" spans="2:9" ht="14.25">
      <c r="B57" s="55" t="s">
        <v>930</v>
      </c>
      <c r="C57" s="55" t="s">
        <v>930</v>
      </c>
      <c r="D57" s="58">
        <v>42962</v>
      </c>
      <c r="E57" s="55" t="s">
        <v>21</v>
      </c>
      <c r="F57" s="87">
        <v>78</v>
      </c>
      <c r="G57" s="87">
        <v>1</v>
      </c>
      <c r="H57" s="101">
        <v>125275165</v>
      </c>
      <c r="I57" s="101">
        <v>96901</v>
      </c>
    </row>
    <row r="58" spans="2:9" ht="14.25">
      <c r="B58" s="57" t="s">
        <v>514</v>
      </c>
      <c r="C58" s="57" t="s">
        <v>515</v>
      </c>
      <c r="D58" s="56">
        <v>43321</v>
      </c>
      <c r="E58" s="55" t="s">
        <v>21</v>
      </c>
      <c r="F58" s="100"/>
      <c r="G58" s="87">
        <v>1</v>
      </c>
      <c r="H58" s="89">
        <v>123289083</v>
      </c>
      <c r="I58" s="89">
        <v>77107</v>
      </c>
    </row>
    <row r="59" spans="2:9" ht="14.25">
      <c r="B59" s="57" t="s">
        <v>809</v>
      </c>
      <c r="C59" s="57" t="s">
        <v>809</v>
      </c>
      <c r="D59" s="56">
        <v>43062</v>
      </c>
      <c r="E59" s="59" t="s">
        <v>21</v>
      </c>
      <c r="F59" s="100">
        <v>68</v>
      </c>
      <c r="G59" s="87">
        <v>1</v>
      </c>
      <c r="H59" s="101">
        <v>122127788</v>
      </c>
      <c r="I59" s="101">
        <v>87821</v>
      </c>
    </row>
    <row r="60" spans="2:9" ht="14.25">
      <c r="B60" s="55" t="s">
        <v>1057</v>
      </c>
      <c r="C60" s="55" t="s">
        <v>1057</v>
      </c>
      <c r="D60" s="56">
        <v>42810</v>
      </c>
      <c r="E60" s="55" t="s">
        <v>18</v>
      </c>
      <c r="F60" s="102"/>
      <c r="G60" s="87">
        <v>1</v>
      </c>
      <c r="H60" s="101">
        <v>121780325</v>
      </c>
      <c r="I60" s="101">
        <v>91642</v>
      </c>
    </row>
    <row r="61" spans="2:9" ht="14.25">
      <c r="B61" s="61" t="s">
        <v>1149</v>
      </c>
      <c r="C61" s="61" t="s">
        <v>1150</v>
      </c>
      <c r="D61" s="56">
        <v>42747</v>
      </c>
      <c r="E61" s="59" t="s">
        <v>21</v>
      </c>
      <c r="F61" s="100">
        <v>50</v>
      </c>
      <c r="G61" s="87">
        <v>1</v>
      </c>
      <c r="H61" s="101">
        <v>121149205</v>
      </c>
      <c r="I61" s="101">
        <v>82374</v>
      </c>
    </row>
    <row r="62" spans="2:9" ht="14.25">
      <c r="B62" s="55" t="s">
        <v>294</v>
      </c>
      <c r="C62" s="55" t="s">
        <v>295</v>
      </c>
      <c r="D62" s="56">
        <v>43482</v>
      </c>
      <c r="E62" s="55" t="s">
        <v>18</v>
      </c>
      <c r="F62" s="98">
        <v>73</v>
      </c>
      <c r="G62" s="87">
        <v>1</v>
      </c>
      <c r="H62" s="88">
        <v>121112928</v>
      </c>
      <c r="I62" s="88">
        <v>80063</v>
      </c>
    </row>
    <row r="63" spans="2:9" ht="14.25">
      <c r="B63" s="61" t="s">
        <v>1072</v>
      </c>
      <c r="C63" s="61" t="s">
        <v>1073</v>
      </c>
      <c r="D63" s="56">
        <v>42796</v>
      </c>
      <c r="E63" s="59" t="s">
        <v>21</v>
      </c>
      <c r="F63" s="100">
        <v>51</v>
      </c>
      <c r="G63" s="87">
        <v>1</v>
      </c>
      <c r="H63" s="101">
        <v>120923040</v>
      </c>
      <c r="I63" s="101">
        <v>82840</v>
      </c>
    </row>
    <row r="64" spans="2:9" ht="14.25">
      <c r="B64" s="55" t="s">
        <v>1151</v>
      </c>
      <c r="C64" s="55" t="s">
        <v>1152</v>
      </c>
      <c r="D64" s="56">
        <v>42628</v>
      </c>
      <c r="E64" s="55" t="s">
        <v>27</v>
      </c>
      <c r="F64" s="87">
        <v>65</v>
      </c>
      <c r="G64" s="87">
        <v>1</v>
      </c>
      <c r="H64" s="101">
        <v>119079593</v>
      </c>
      <c r="I64" s="103">
        <v>90657</v>
      </c>
    </row>
    <row r="65" spans="2:9" ht="14.25">
      <c r="B65" s="57" t="s">
        <v>780</v>
      </c>
      <c r="C65" s="57" t="s">
        <v>781</v>
      </c>
      <c r="D65" s="56">
        <v>43090</v>
      </c>
      <c r="E65" s="59" t="s">
        <v>21</v>
      </c>
      <c r="F65" s="100"/>
      <c r="G65" s="87">
        <v>1</v>
      </c>
      <c r="H65" s="101">
        <v>118872647</v>
      </c>
      <c r="I65" s="101">
        <v>81866</v>
      </c>
    </row>
    <row r="66" spans="2:9" ht="14.25">
      <c r="B66" s="57" t="s">
        <v>813</v>
      </c>
      <c r="C66" s="57" t="s">
        <v>814</v>
      </c>
      <c r="D66" s="56">
        <v>43055</v>
      </c>
      <c r="E66" s="59" t="s">
        <v>21</v>
      </c>
      <c r="F66" s="100">
        <v>57</v>
      </c>
      <c r="G66" s="87">
        <v>1</v>
      </c>
      <c r="H66" s="101">
        <v>118669558</v>
      </c>
      <c r="I66" s="101">
        <v>77810</v>
      </c>
    </row>
    <row r="67" spans="2:9" ht="14.25">
      <c r="B67" s="57" t="s">
        <v>822</v>
      </c>
      <c r="C67" s="57" t="s">
        <v>823</v>
      </c>
      <c r="D67" s="56">
        <v>43048</v>
      </c>
      <c r="E67" s="59" t="s">
        <v>15</v>
      </c>
      <c r="F67" s="100">
        <v>50</v>
      </c>
      <c r="G67" s="87">
        <v>1</v>
      </c>
      <c r="H67" s="101">
        <v>118454997</v>
      </c>
      <c r="I67" s="101">
        <v>86998</v>
      </c>
    </row>
    <row r="68" spans="2:9" ht="14.25">
      <c r="B68" s="61" t="s">
        <v>1062</v>
      </c>
      <c r="C68" s="61" t="s">
        <v>1063</v>
      </c>
      <c r="D68" s="56">
        <v>42803</v>
      </c>
      <c r="E68" s="64" t="s">
        <v>21</v>
      </c>
      <c r="F68" s="100">
        <v>52</v>
      </c>
      <c r="G68" s="87">
        <v>1</v>
      </c>
      <c r="H68" s="101">
        <v>118190280</v>
      </c>
      <c r="I68" s="101">
        <v>73456</v>
      </c>
    </row>
    <row r="69" spans="2:9" ht="14.25">
      <c r="B69" s="55" t="s">
        <v>601</v>
      </c>
      <c r="C69" s="55" t="s">
        <v>602</v>
      </c>
      <c r="D69" s="56">
        <v>43174</v>
      </c>
      <c r="E69" s="55" t="s">
        <v>21</v>
      </c>
      <c r="F69" s="100">
        <v>65</v>
      </c>
      <c r="G69" s="87">
        <v>1</v>
      </c>
      <c r="H69" s="101">
        <v>117295703</v>
      </c>
      <c r="I69" s="101">
        <v>87226</v>
      </c>
    </row>
    <row r="70" spans="2:9" ht="14.25">
      <c r="B70" s="55" t="s">
        <v>685</v>
      </c>
      <c r="C70" s="55" t="s">
        <v>685</v>
      </c>
      <c r="D70" s="56">
        <v>43174</v>
      </c>
      <c r="E70" s="55" t="s">
        <v>18</v>
      </c>
      <c r="F70" s="100"/>
      <c r="G70" s="87">
        <v>1</v>
      </c>
      <c r="H70" s="101">
        <v>117133990</v>
      </c>
      <c r="I70" s="101">
        <v>72593</v>
      </c>
    </row>
    <row r="71" spans="2:9" ht="14.25">
      <c r="B71" s="55" t="s">
        <v>1358</v>
      </c>
      <c r="C71" s="55" t="s">
        <v>1359</v>
      </c>
      <c r="D71" s="56">
        <v>43783</v>
      </c>
      <c r="E71" s="55" t="s">
        <v>18</v>
      </c>
      <c r="F71" s="94">
        <v>67</v>
      </c>
      <c r="G71" s="87">
        <v>1</v>
      </c>
      <c r="H71" s="89">
        <v>113488932</v>
      </c>
      <c r="I71" s="89">
        <v>74873</v>
      </c>
    </row>
    <row r="72" spans="2:9" ht="14.25">
      <c r="B72" s="61" t="s">
        <v>269</v>
      </c>
      <c r="C72" s="61" t="s">
        <v>270</v>
      </c>
      <c r="D72" s="56">
        <v>43510</v>
      </c>
      <c r="E72" s="55" t="s">
        <v>18</v>
      </c>
      <c r="F72" s="98">
        <v>69</v>
      </c>
      <c r="G72" s="87">
        <v>1</v>
      </c>
      <c r="H72" s="89">
        <v>111537350</v>
      </c>
      <c r="I72" s="89">
        <v>67839</v>
      </c>
    </row>
    <row r="73" spans="2:9" ht="14.25">
      <c r="B73" s="57" t="s">
        <v>1027</v>
      </c>
      <c r="C73" s="57" t="s">
        <v>1028</v>
      </c>
      <c r="D73" s="56">
        <v>42838</v>
      </c>
      <c r="E73" s="59" t="s">
        <v>21</v>
      </c>
      <c r="F73" s="100">
        <v>60</v>
      </c>
      <c r="G73" s="87">
        <v>1</v>
      </c>
      <c r="H73" s="101">
        <v>110270616</v>
      </c>
      <c r="I73" s="101">
        <v>81532</v>
      </c>
    </row>
    <row r="74" spans="2:9" ht="14.25">
      <c r="B74" s="55" t="s">
        <v>1335</v>
      </c>
      <c r="C74" s="55" t="s">
        <v>1336</v>
      </c>
      <c r="D74" s="56">
        <v>43769</v>
      </c>
      <c r="E74" s="55" t="s">
        <v>18</v>
      </c>
      <c r="F74" s="90"/>
      <c r="G74" s="87">
        <v>1</v>
      </c>
      <c r="H74" s="89">
        <v>105565265</v>
      </c>
      <c r="I74" s="89">
        <v>67423</v>
      </c>
    </row>
    <row r="75" spans="2:9" ht="14.25">
      <c r="B75" s="57" t="s">
        <v>967</v>
      </c>
      <c r="C75" s="57" t="s">
        <v>968</v>
      </c>
      <c r="D75" s="56">
        <v>42908</v>
      </c>
      <c r="E75" s="59" t="s">
        <v>27</v>
      </c>
      <c r="F75" s="100">
        <v>35</v>
      </c>
      <c r="G75" s="87">
        <v>1</v>
      </c>
      <c r="H75" s="101">
        <v>105529195</v>
      </c>
      <c r="I75" s="101">
        <v>70371</v>
      </c>
    </row>
    <row r="76" spans="2:9" ht="14.25">
      <c r="B76" s="55" t="s">
        <v>933</v>
      </c>
      <c r="C76" s="55" t="s">
        <v>934</v>
      </c>
      <c r="D76" s="58">
        <v>42957</v>
      </c>
      <c r="E76" s="55" t="s">
        <v>21</v>
      </c>
      <c r="F76" s="87">
        <v>46</v>
      </c>
      <c r="G76" s="87">
        <v>1</v>
      </c>
      <c r="H76" s="101">
        <v>104960541</v>
      </c>
      <c r="I76" s="101">
        <v>73650</v>
      </c>
    </row>
    <row r="77" spans="2:9" ht="14.25">
      <c r="B77" s="55" t="s">
        <v>25</v>
      </c>
      <c r="C77" s="55" t="s">
        <v>26</v>
      </c>
      <c r="D77" s="56">
        <v>43692</v>
      </c>
      <c r="E77" s="55" t="s">
        <v>27</v>
      </c>
      <c r="F77" s="86">
        <v>61</v>
      </c>
      <c r="G77" s="87">
        <v>1</v>
      </c>
      <c r="H77" s="88">
        <v>103411881</v>
      </c>
      <c r="I77" s="99">
        <v>73768</v>
      </c>
    </row>
    <row r="78" spans="2:9" ht="14.25">
      <c r="B78" s="55" t="s">
        <v>128</v>
      </c>
      <c r="C78" s="55" t="s">
        <v>129</v>
      </c>
      <c r="D78" s="56">
        <v>43601</v>
      </c>
      <c r="E78" s="55" t="s">
        <v>15</v>
      </c>
      <c r="F78" s="98">
        <v>56</v>
      </c>
      <c r="G78" s="87">
        <v>1</v>
      </c>
      <c r="H78" s="89">
        <v>102681940</v>
      </c>
      <c r="I78" s="89">
        <v>68450</v>
      </c>
    </row>
    <row r="79" spans="2:9" ht="14.25">
      <c r="B79" s="61" t="s">
        <v>171</v>
      </c>
      <c r="C79" s="61" t="s">
        <v>171</v>
      </c>
      <c r="D79" s="56">
        <v>43559</v>
      </c>
      <c r="E79" s="55" t="s">
        <v>21</v>
      </c>
      <c r="F79" s="98">
        <v>61</v>
      </c>
      <c r="G79" s="87">
        <v>1</v>
      </c>
      <c r="H79" s="89">
        <v>102662595</v>
      </c>
      <c r="I79" s="89">
        <v>64463</v>
      </c>
    </row>
    <row r="80" spans="2:9" ht="14.25">
      <c r="B80" s="57" t="s">
        <v>977</v>
      </c>
      <c r="C80" s="57" t="s">
        <v>978</v>
      </c>
      <c r="D80" s="56">
        <v>42894</v>
      </c>
      <c r="E80" s="59" t="s">
        <v>27</v>
      </c>
      <c r="F80" s="100">
        <v>59</v>
      </c>
      <c r="G80" s="87">
        <v>1</v>
      </c>
      <c r="H80" s="101">
        <v>102319933</v>
      </c>
      <c r="I80" s="101">
        <v>66662</v>
      </c>
    </row>
    <row r="81" spans="2:9" ht="14.25">
      <c r="B81" s="61" t="s">
        <v>250</v>
      </c>
      <c r="C81" s="61" t="s">
        <v>250</v>
      </c>
      <c r="D81" s="56">
        <v>43510</v>
      </c>
      <c r="E81" s="55" t="s">
        <v>21</v>
      </c>
      <c r="F81" s="98"/>
      <c r="G81" s="87">
        <v>1</v>
      </c>
      <c r="H81" s="89">
        <v>100781004</v>
      </c>
      <c r="I81" s="89">
        <v>69939</v>
      </c>
    </row>
    <row r="82" spans="2:9" ht="14.25">
      <c r="B82" s="55" t="s">
        <v>1153</v>
      </c>
      <c r="C82" s="55" t="s">
        <v>1154</v>
      </c>
      <c r="D82" s="56">
        <v>42712</v>
      </c>
      <c r="E82" s="55" t="s">
        <v>15</v>
      </c>
      <c r="F82" s="102"/>
      <c r="G82" s="87">
        <v>1</v>
      </c>
      <c r="H82" s="101">
        <v>98989124</v>
      </c>
      <c r="I82" s="101">
        <v>72689</v>
      </c>
    </row>
    <row r="83" spans="2:9" ht="14.25">
      <c r="B83" s="57" t="s">
        <v>13</v>
      </c>
      <c r="C83" s="57" t="s">
        <v>14</v>
      </c>
      <c r="D83" s="56">
        <v>43734</v>
      </c>
      <c r="E83" s="59" t="s">
        <v>15</v>
      </c>
      <c r="F83" s="86">
        <v>60</v>
      </c>
      <c r="G83" s="87">
        <v>1</v>
      </c>
      <c r="H83" s="88">
        <v>97061233</v>
      </c>
      <c r="I83" s="88">
        <v>66317</v>
      </c>
    </row>
    <row r="84" spans="2:9" ht="14.25">
      <c r="B84" s="57" t="s">
        <v>951</v>
      </c>
      <c r="C84" s="57" t="s">
        <v>951</v>
      </c>
      <c r="D84" s="56">
        <v>42936</v>
      </c>
      <c r="E84" s="59" t="s">
        <v>21</v>
      </c>
      <c r="F84" s="100">
        <v>48</v>
      </c>
      <c r="G84" s="87">
        <v>1</v>
      </c>
      <c r="H84" s="101">
        <v>95284169</v>
      </c>
      <c r="I84" s="101">
        <v>66519</v>
      </c>
    </row>
    <row r="85" spans="2:9" ht="14.25">
      <c r="B85" s="57" t="s">
        <v>283</v>
      </c>
      <c r="C85" s="57" t="s">
        <v>284</v>
      </c>
      <c r="D85" s="56">
        <v>43489</v>
      </c>
      <c r="E85" s="55" t="s">
        <v>27</v>
      </c>
      <c r="F85" s="98">
        <v>54</v>
      </c>
      <c r="G85" s="87">
        <v>1</v>
      </c>
      <c r="H85" s="89">
        <v>93068959</v>
      </c>
      <c r="I85" s="89">
        <v>66274</v>
      </c>
    </row>
    <row r="86" spans="2:9" ht="14.25">
      <c r="B86" s="55" t="s">
        <v>847</v>
      </c>
      <c r="C86" s="55" t="s">
        <v>848</v>
      </c>
      <c r="D86" s="58">
        <v>43027</v>
      </c>
      <c r="E86" s="59" t="s">
        <v>21</v>
      </c>
      <c r="F86" s="87">
        <v>50</v>
      </c>
      <c r="G86" s="87">
        <v>1</v>
      </c>
      <c r="H86" s="101">
        <v>91411518</v>
      </c>
      <c r="I86" s="101">
        <v>56214</v>
      </c>
    </row>
    <row r="87" spans="2:9" ht="14.25">
      <c r="B87" s="55" t="s">
        <v>859</v>
      </c>
      <c r="C87" s="55" t="s">
        <v>860</v>
      </c>
      <c r="D87" s="58">
        <v>43013</v>
      </c>
      <c r="E87" s="60" t="s">
        <v>21</v>
      </c>
      <c r="F87" s="87">
        <v>65</v>
      </c>
      <c r="G87" s="87">
        <v>1</v>
      </c>
      <c r="H87" s="101">
        <v>90977826</v>
      </c>
      <c r="I87" s="101">
        <v>58317</v>
      </c>
    </row>
    <row r="88" spans="2:9" ht="14.25">
      <c r="B88" s="55" t="s">
        <v>937</v>
      </c>
      <c r="C88" s="55" t="s">
        <v>938</v>
      </c>
      <c r="D88" s="58">
        <v>42950</v>
      </c>
      <c r="E88" s="55" t="s">
        <v>18</v>
      </c>
      <c r="F88" s="55"/>
      <c r="G88" s="87">
        <v>1</v>
      </c>
      <c r="H88" s="103">
        <v>89309154</v>
      </c>
      <c r="I88" s="104">
        <v>70260</v>
      </c>
    </row>
    <row r="89" spans="2:9" ht="14.25">
      <c r="B89" s="57" t="s">
        <v>877</v>
      </c>
      <c r="C89" s="57" t="s">
        <v>878</v>
      </c>
      <c r="D89" s="56">
        <v>42999</v>
      </c>
      <c r="E89" s="59" t="s">
        <v>18</v>
      </c>
      <c r="F89" s="100"/>
      <c r="G89" s="87">
        <v>1</v>
      </c>
      <c r="H89" s="101">
        <v>88522764</v>
      </c>
      <c r="I89" s="101">
        <v>63170</v>
      </c>
    </row>
    <row r="90" spans="2:9" ht="14.25">
      <c r="B90" s="57" t="s">
        <v>554</v>
      </c>
      <c r="C90" s="57" t="s">
        <v>555</v>
      </c>
      <c r="D90" s="56">
        <v>43272</v>
      </c>
      <c r="E90" s="55" t="s">
        <v>21</v>
      </c>
      <c r="F90" s="100"/>
      <c r="G90" s="87">
        <v>1</v>
      </c>
      <c r="H90" s="88">
        <v>87354340</v>
      </c>
      <c r="I90" s="88">
        <v>61639</v>
      </c>
    </row>
    <row r="91" spans="2:9" ht="14.25">
      <c r="B91" s="55" t="s">
        <v>1416</v>
      </c>
      <c r="C91" s="55" t="s">
        <v>1417</v>
      </c>
      <c r="D91" s="56">
        <v>43832</v>
      </c>
      <c r="E91" s="55" t="s">
        <v>15</v>
      </c>
      <c r="F91" s="94">
        <v>60</v>
      </c>
      <c r="G91" s="87">
        <v>1</v>
      </c>
      <c r="H91" s="89">
        <v>87025460</v>
      </c>
      <c r="I91" s="89">
        <v>56542</v>
      </c>
    </row>
    <row r="92" spans="2:9" ht="14.25">
      <c r="B92" s="55" t="s">
        <v>65</v>
      </c>
      <c r="C92" s="55" t="s">
        <v>65</v>
      </c>
      <c r="D92" s="56">
        <v>43636</v>
      </c>
      <c r="E92" s="55" t="s">
        <v>18</v>
      </c>
      <c r="F92" s="98">
        <v>83</v>
      </c>
      <c r="G92" s="87">
        <v>1</v>
      </c>
      <c r="H92" s="88">
        <v>86772465</v>
      </c>
      <c r="I92" s="99">
        <v>62071</v>
      </c>
    </row>
    <row r="93" spans="2:9" ht="14.25">
      <c r="B93" s="57" t="s">
        <v>989</v>
      </c>
      <c r="C93" s="57" t="s">
        <v>989</v>
      </c>
      <c r="D93" s="56">
        <v>42887</v>
      </c>
      <c r="E93" s="59" t="s">
        <v>21</v>
      </c>
      <c r="F93" s="100">
        <v>60</v>
      </c>
      <c r="G93" s="87">
        <v>1</v>
      </c>
      <c r="H93" s="101">
        <v>85726782</v>
      </c>
      <c r="I93" s="101">
        <v>55732</v>
      </c>
    </row>
    <row r="94" spans="2:9" ht="14.25">
      <c r="B94" s="57" t="s">
        <v>1155</v>
      </c>
      <c r="C94" s="57" t="s">
        <v>1155</v>
      </c>
      <c r="D94" s="56">
        <v>42936</v>
      </c>
      <c r="E94" s="59" t="s">
        <v>33</v>
      </c>
      <c r="F94" s="100">
        <v>63</v>
      </c>
      <c r="G94" s="87">
        <v>1</v>
      </c>
      <c r="H94" s="101">
        <v>83978522</v>
      </c>
      <c r="I94" s="101">
        <v>56032</v>
      </c>
    </row>
    <row r="95" spans="2:9" ht="14.25">
      <c r="B95" s="57" t="s">
        <v>794</v>
      </c>
      <c r="C95" s="57" t="s">
        <v>795</v>
      </c>
      <c r="D95" s="56">
        <v>43076</v>
      </c>
      <c r="E95" s="59" t="s">
        <v>27</v>
      </c>
      <c r="F95" s="100">
        <v>54</v>
      </c>
      <c r="G95" s="87">
        <v>1</v>
      </c>
      <c r="H95" s="101">
        <v>83163003</v>
      </c>
      <c r="I95" s="101">
        <v>61092</v>
      </c>
    </row>
    <row r="96" spans="2:9" ht="14.25">
      <c r="B96" s="61" t="s">
        <v>1077</v>
      </c>
      <c r="C96" s="61" t="s">
        <v>1078</v>
      </c>
      <c r="D96" s="56">
        <v>42789</v>
      </c>
      <c r="E96" s="59" t="s">
        <v>15</v>
      </c>
      <c r="F96" s="100">
        <v>50</v>
      </c>
      <c r="G96" s="87">
        <v>1</v>
      </c>
      <c r="H96" s="101">
        <v>83084905</v>
      </c>
      <c r="I96" s="101">
        <v>58143</v>
      </c>
    </row>
    <row r="97" spans="2:9" ht="14.25">
      <c r="B97" s="63" t="s">
        <v>1156</v>
      </c>
      <c r="C97" s="61" t="s">
        <v>1157</v>
      </c>
      <c r="D97" s="56">
        <v>42684</v>
      </c>
      <c r="E97" s="59" t="s">
        <v>21</v>
      </c>
      <c r="F97" s="102">
        <v>58</v>
      </c>
      <c r="G97" s="87">
        <v>1</v>
      </c>
      <c r="H97" s="103">
        <v>82697945</v>
      </c>
      <c r="I97" s="103">
        <v>58278</v>
      </c>
    </row>
    <row r="98" spans="2:9" ht="14.25">
      <c r="B98" s="55" t="s">
        <v>431</v>
      </c>
      <c r="C98" s="55" t="s">
        <v>432</v>
      </c>
      <c r="D98" s="56">
        <v>43363</v>
      </c>
      <c r="E98" s="55" t="s">
        <v>27</v>
      </c>
      <c r="F98" s="100">
        <v>58</v>
      </c>
      <c r="G98" s="87">
        <v>1</v>
      </c>
      <c r="H98" s="89">
        <v>82638352</v>
      </c>
      <c r="I98" s="89">
        <v>61268</v>
      </c>
    </row>
    <row r="99" spans="2:9" ht="14.25">
      <c r="B99" s="63" t="s">
        <v>1158</v>
      </c>
      <c r="C99" s="61" t="s">
        <v>1159</v>
      </c>
      <c r="D99" s="56">
        <v>42670</v>
      </c>
      <c r="E99" s="59" t="s">
        <v>21</v>
      </c>
      <c r="F99" s="107">
        <v>55</v>
      </c>
      <c r="G99" s="87">
        <v>1</v>
      </c>
      <c r="H99" s="101">
        <v>82389138</v>
      </c>
      <c r="I99" s="108">
        <v>58876</v>
      </c>
    </row>
    <row r="100" spans="2:9" ht="14.25">
      <c r="B100" s="55" t="s">
        <v>16</v>
      </c>
      <c r="C100" s="55" t="s">
        <v>17</v>
      </c>
      <c r="D100" s="56">
        <v>43727</v>
      </c>
      <c r="E100" s="55" t="s">
        <v>18</v>
      </c>
      <c r="F100" s="98">
        <v>73</v>
      </c>
      <c r="G100" s="87">
        <v>1</v>
      </c>
      <c r="H100" s="88">
        <v>81560415</v>
      </c>
      <c r="I100" s="88">
        <v>52800</v>
      </c>
    </row>
    <row r="101" spans="2:9" ht="14.25">
      <c r="B101" s="55" t="s">
        <v>907</v>
      </c>
      <c r="C101" s="55" t="s">
        <v>908</v>
      </c>
      <c r="D101" s="58">
        <v>42978</v>
      </c>
      <c r="E101" s="55" t="s">
        <v>27</v>
      </c>
      <c r="F101" s="87">
        <v>52</v>
      </c>
      <c r="G101" s="87">
        <v>1</v>
      </c>
      <c r="H101" s="101">
        <v>80434933</v>
      </c>
      <c r="I101" s="101">
        <v>57208</v>
      </c>
    </row>
    <row r="102" spans="2:9" ht="14.25">
      <c r="B102" s="57" t="s">
        <v>1312</v>
      </c>
      <c r="C102" s="57" t="s">
        <v>1312</v>
      </c>
      <c r="D102" s="56">
        <v>43748</v>
      </c>
      <c r="E102" s="55" t="s">
        <v>27</v>
      </c>
      <c r="F102" s="94">
        <v>54</v>
      </c>
      <c r="G102" s="87">
        <v>1</v>
      </c>
      <c r="H102" s="88">
        <v>80299445</v>
      </c>
      <c r="I102" s="99">
        <v>49985</v>
      </c>
    </row>
    <row r="103" spans="2:9" ht="14.25">
      <c r="B103" s="62" t="s">
        <v>540</v>
      </c>
      <c r="C103" s="57" t="s">
        <v>541</v>
      </c>
      <c r="D103" s="56">
        <v>43293</v>
      </c>
      <c r="E103" s="59" t="s">
        <v>27</v>
      </c>
      <c r="F103" s="100">
        <v>57</v>
      </c>
      <c r="G103" s="87">
        <v>1</v>
      </c>
      <c r="H103" s="101">
        <v>80187499</v>
      </c>
      <c r="I103" s="101">
        <v>50553</v>
      </c>
    </row>
    <row r="104" spans="2:9" ht="14.25">
      <c r="B104" s="61" t="s">
        <v>1160</v>
      </c>
      <c r="C104" s="61" t="s">
        <v>1161</v>
      </c>
      <c r="D104" s="56">
        <v>42754</v>
      </c>
      <c r="E104" s="59" t="s">
        <v>27</v>
      </c>
      <c r="F104" s="100">
        <v>34</v>
      </c>
      <c r="G104" s="87">
        <v>1</v>
      </c>
      <c r="H104" s="101">
        <v>77454965</v>
      </c>
      <c r="I104" s="101">
        <v>54918</v>
      </c>
    </row>
    <row r="105" spans="2:9" ht="14.25">
      <c r="B105" s="55" t="s">
        <v>507</v>
      </c>
      <c r="C105" s="55" t="s">
        <v>508</v>
      </c>
      <c r="D105" s="56">
        <v>43356</v>
      </c>
      <c r="E105" s="55" t="s">
        <v>18</v>
      </c>
      <c r="F105" s="100"/>
      <c r="G105" s="87">
        <v>1</v>
      </c>
      <c r="H105" s="88">
        <v>75861051</v>
      </c>
      <c r="I105" s="88">
        <v>48607</v>
      </c>
    </row>
    <row r="106" spans="2:9" ht="14.25">
      <c r="B106" s="57" t="s">
        <v>1444</v>
      </c>
      <c r="C106" s="57" t="s">
        <v>1445</v>
      </c>
      <c r="D106" s="56">
        <v>43860</v>
      </c>
      <c r="E106" s="55" t="s">
        <v>15</v>
      </c>
      <c r="F106" s="127">
        <v>64</v>
      </c>
      <c r="G106" s="87">
        <v>1</v>
      </c>
      <c r="H106" s="88">
        <v>75411335</v>
      </c>
      <c r="I106" s="99">
        <v>47550</v>
      </c>
    </row>
    <row r="107" spans="2:9" ht="14.25">
      <c r="B107" s="55" t="s">
        <v>738</v>
      </c>
      <c r="C107" s="55" t="s">
        <v>739</v>
      </c>
      <c r="D107" s="56">
        <v>43125</v>
      </c>
      <c r="E107" s="55" t="s">
        <v>18</v>
      </c>
      <c r="F107" s="100"/>
      <c r="G107" s="87">
        <v>1</v>
      </c>
      <c r="H107" s="101">
        <v>75086585</v>
      </c>
      <c r="I107" s="101">
        <v>49672</v>
      </c>
    </row>
    <row r="108" spans="2:9" ht="14.25">
      <c r="B108" s="63" t="s">
        <v>1162</v>
      </c>
      <c r="C108" s="61" t="s">
        <v>1163</v>
      </c>
      <c r="D108" s="56">
        <v>42726</v>
      </c>
      <c r="E108" s="55" t="s">
        <v>21</v>
      </c>
      <c r="F108" s="102">
        <v>40</v>
      </c>
      <c r="G108" s="87">
        <v>1</v>
      </c>
      <c r="H108" s="101">
        <v>74739045</v>
      </c>
      <c r="I108" s="101">
        <v>56068</v>
      </c>
    </row>
    <row r="109" spans="2:9" ht="14.25">
      <c r="B109" s="57" t="s">
        <v>955</v>
      </c>
      <c r="C109" s="57" t="s">
        <v>956</v>
      </c>
      <c r="D109" s="56">
        <v>42929</v>
      </c>
      <c r="E109" s="59" t="s">
        <v>21</v>
      </c>
      <c r="F109" s="100">
        <v>68</v>
      </c>
      <c r="G109" s="87">
        <v>1</v>
      </c>
      <c r="H109" s="101">
        <v>74598663</v>
      </c>
      <c r="I109" s="101">
        <v>48320</v>
      </c>
    </row>
    <row r="110" spans="2:9" ht="14.25">
      <c r="B110" s="55" t="s">
        <v>124</v>
      </c>
      <c r="C110" s="55" t="s">
        <v>125</v>
      </c>
      <c r="D110" s="56">
        <v>43629</v>
      </c>
      <c r="E110" s="55" t="s">
        <v>21</v>
      </c>
      <c r="F110" s="98">
        <v>68</v>
      </c>
      <c r="G110" s="87">
        <v>1</v>
      </c>
      <c r="H110" s="89">
        <v>74424451</v>
      </c>
      <c r="I110" s="89">
        <v>46638</v>
      </c>
    </row>
    <row r="111" spans="2:9" ht="14.25">
      <c r="B111" s="57" t="s">
        <v>705</v>
      </c>
      <c r="C111" s="57" t="s">
        <v>706</v>
      </c>
      <c r="D111" s="56">
        <v>43160</v>
      </c>
      <c r="E111" s="59" t="s">
        <v>18</v>
      </c>
      <c r="F111" s="100"/>
      <c r="G111" s="87">
        <v>1</v>
      </c>
      <c r="H111" s="101">
        <v>73942710</v>
      </c>
      <c r="I111" s="101">
        <v>49991</v>
      </c>
    </row>
    <row r="112" spans="2:9" ht="14.25">
      <c r="B112" s="62" t="s">
        <v>820</v>
      </c>
      <c r="C112" s="57" t="s">
        <v>821</v>
      </c>
      <c r="D112" s="56">
        <v>43048</v>
      </c>
      <c r="E112" s="59" t="s">
        <v>18</v>
      </c>
      <c r="F112" s="100"/>
      <c r="G112" s="87">
        <v>1</v>
      </c>
      <c r="H112" s="101">
        <v>73490926</v>
      </c>
      <c r="I112" s="101">
        <v>54073</v>
      </c>
    </row>
    <row r="113" spans="2:9" ht="14.25">
      <c r="B113" s="57" t="s">
        <v>101</v>
      </c>
      <c r="C113" s="57" t="s">
        <v>102</v>
      </c>
      <c r="D113" s="56">
        <v>43643</v>
      </c>
      <c r="E113" s="55" t="s">
        <v>21</v>
      </c>
      <c r="F113" s="98">
        <v>56</v>
      </c>
      <c r="G113" s="87">
        <v>1</v>
      </c>
      <c r="H113" s="88">
        <v>73266545</v>
      </c>
      <c r="I113" s="99">
        <v>48250</v>
      </c>
    </row>
    <row r="114" spans="2:9" ht="14.25">
      <c r="B114" s="57" t="s">
        <v>665</v>
      </c>
      <c r="C114" s="57" t="s">
        <v>666</v>
      </c>
      <c r="D114" s="56">
        <v>43195</v>
      </c>
      <c r="E114" s="59" t="s">
        <v>27</v>
      </c>
      <c r="F114" s="100">
        <v>54</v>
      </c>
      <c r="G114" s="87">
        <v>1</v>
      </c>
      <c r="H114" s="101">
        <v>72741179</v>
      </c>
      <c r="I114" s="101">
        <v>46191</v>
      </c>
    </row>
    <row r="115" spans="2:9" ht="14.25">
      <c r="B115" s="57" t="s">
        <v>417</v>
      </c>
      <c r="C115" s="57" t="s">
        <v>418</v>
      </c>
      <c r="D115" s="56">
        <v>43391</v>
      </c>
      <c r="E115" s="55" t="s">
        <v>27</v>
      </c>
      <c r="F115" s="86">
        <v>1</v>
      </c>
      <c r="G115" s="87">
        <v>1</v>
      </c>
      <c r="H115" s="88">
        <v>71550152</v>
      </c>
      <c r="I115" s="88">
        <v>45756</v>
      </c>
    </row>
    <row r="116" spans="2:9" ht="14.25">
      <c r="B116" s="55" t="s">
        <v>342</v>
      </c>
      <c r="C116" s="55" t="s">
        <v>342</v>
      </c>
      <c r="D116" s="56">
        <v>43440</v>
      </c>
      <c r="E116" s="55" t="s">
        <v>21</v>
      </c>
      <c r="F116" s="98">
        <v>63</v>
      </c>
      <c r="G116" s="87">
        <v>1</v>
      </c>
      <c r="H116" s="89">
        <v>70791345</v>
      </c>
      <c r="I116" s="89">
        <v>49313</v>
      </c>
    </row>
    <row r="117" spans="2:9" ht="14.25">
      <c r="B117" s="57" t="s">
        <v>1432</v>
      </c>
      <c r="C117" s="57" t="s">
        <v>1433</v>
      </c>
      <c r="D117" s="56">
        <v>43846</v>
      </c>
      <c r="E117" s="55" t="s">
        <v>27</v>
      </c>
      <c r="F117" s="94">
        <v>63</v>
      </c>
      <c r="G117" s="87">
        <v>1</v>
      </c>
      <c r="H117" s="88">
        <v>70009925</v>
      </c>
      <c r="I117" s="88">
        <v>44994</v>
      </c>
    </row>
    <row r="118" spans="2:9" ht="14.25">
      <c r="B118" s="63" t="s">
        <v>1164</v>
      </c>
      <c r="C118" s="61" t="s">
        <v>1165</v>
      </c>
      <c r="D118" s="56">
        <v>42600</v>
      </c>
      <c r="E118" s="55" t="s">
        <v>21</v>
      </c>
      <c r="F118" s="102"/>
      <c r="G118" s="87">
        <v>1</v>
      </c>
      <c r="H118" s="103">
        <v>69249496</v>
      </c>
      <c r="I118" s="103">
        <v>51645</v>
      </c>
    </row>
    <row r="119" spans="2:9" ht="14.25">
      <c r="B119" s="55" t="s">
        <v>910</v>
      </c>
      <c r="C119" s="55" t="s">
        <v>911</v>
      </c>
      <c r="D119" s="58">
        <v>42971</v>
      </c>
      <c r="E119" s="55" t="s">
        <v>15</v>
      </c>
      <c r="F119" s="87">
        <v>46</v>
      </c>
      <c r="G119" s="87">
        <v>1</v>
      </c>
      <c r="H119" s="101">
        <v>68864298</v>
      </c>
      <c r="I119" s="101">
        <v>50690</v>
      </c>
    </row>
    <row r="120" spans="2:9" ht="14.25">
      <c r="B120" s="61" t="s">
        <v>207</v>
      </c>
      <c r="C120" s="61" t="s">
        <v>208</v>
      </c>
      <c r="D120" s="56">
        <v>43559</v>
      </c>
      <c r="E120" s="55" t="s">
        <v>27</v>
      </c>
      <c r="F120" s="98">
        <v>50</v>
      </c>
      <c r="G120" s="87">
        <v>1</v>
      </c>
      <c r="H120" s="89">
        <v>68272735</v>
      </c>
      <c r="I120" s="89">
        <v>46805</v>
      </c>
    </row>
    <row r="121" spans="2:9" ht="14.25">
      <c r="B121" s="55" t="s">
        <v>928</v>
      </c>
      <c r="C121" s="55" t="s">
        <v>929</v>
      </c>
      <c r="D121" s="58">
        <v>42957</v>
      </c>
      <c r="E121" s="55" t="s">
        <v>21</v>
      </c>
      <c r="F121" s="87">
        <v>75</v>
      </c>
      <c r="G121" s="87">
        <v>1</v>
      </c>
      <c r="H121" s="101">
        <v>68256274</v>
      </c>
      <c r="I121" s="101">
        <v>52226</v>
      </c>
    </row>
    <row r="122" spans="2:9" ht="14.25">
      <c r="B122" s="63" t="s">
        <v>1166</v>
      </c>
      <c r="C122" s="61" t="s">
        <v>1167</v>
      </c>
      <c r="D122" s="56">
        <v>42649</v>
      </c>
      <c r="E122" s="59" t="s">
        <v>15</v>
      </c>
      <c r="F122" s="102"/>
      <c r="G122" s="87">
        <v>1</v>
      </c>
      <c r="H122" s="103">
        <v>68211120</v>
      </c>
      <c r="I122" s="103">
        <v>77062</v>
      </c>
    </row>
    <row r="123" spans="2:9" ht="14.25">
      <c r="B123" s="55" t="s">
        <v>491</v>
      </c>
      <c r="C123" s="55" t="s">
        <v>492</v>
      </c>
      <c r="D123" s="56">
        <v>43335</v>
      </c>
      <c r="E123" s="55" t="s">
        <v>33</v>
      </c>
      <c r="F123" s="100">
        <v>41</v>
      </c>
      <c r="G123" s="87">
        <v>1</v>
      </c>
      <c r="H123" s="109">
        <v>67135724</v>
      </c>
      <c r="I123" s="109">
        <v>49679</v>
      </c>
    </row>
    <row r="124" spans="2:9" ht="14.25">
      <c r="B124" s="55" t="s">
        <v>1347</v>
      </c>
      <c r="C124" s="55" t="s">
        <v>1348</v>
      </c>
      <c r="D124" s="56">
        <v>43776</v>
      </c>
      <c r="E124" s="55" t="s">
        <v>27</v>
      </c>
      <c r="F124" s="94">
        <v>50</v>
      </c>
      <c r="G124" s="87">
        <v>1</v>
      </c>
      <c r="H124" s="89">
        <v>66931705</v>
      </c>
      <c r="I124" s="89">
        <v>45651</v>
      </c>
    </row>
    <row r="125" spans="2:9" ht="14.25">
      <c r="B125" s="55" t="s">
        <v>489</v>
      </c>
      <c r="C125" s="55" t="s">
        <v>490</v>
      </c>
      <c r="D125" s="56">
        <v>43356</v>
      </c>
      <c r="E125" s="55" t="s">
        <v>15</v>
      </c>
      <c r="F125" s="100"/>
      <c r="G125" s="87">
        <v>1</v>
      </c>
      <c r="H125" s="88">
        <v>65604825</v>
      </c>
      <c r="I125" s="88">
        <v>46777</v>
      </c>
    </row>
    <row r="126" spans="2:9" ht="14.25">
      <c r="B126" s="57" t="s">
        <v>1463</v>
      </c>
      <c r="C126" s="57" t="s">
        <v>1464</v>
      </c>
      <c r="D126" s="56">
        <v>43874</v>
      </c>
      <c r="E126" s="55" t="s">
        <v>27</v>
      </c>
      <c r="F126" s="94">
        <v>61</v>
      </c>
      <c r="G126" s="87">
        <v>1</v>
      </c>
      <c r="H126" s="88">
        <v>64843535</v>
      </c>
      <c r="I126" s="88">
        <v>42770</v>
      </c>
    </row>
    <row r="127" spans="2:9" ht="14.25">
      <c r="B127" s="57" t="s">
        <v>261</v>
      </c>
      <c r="C127" s="57" t="s">
        <v>262</v>
      </c>
      <c r="D127" s="56">
        <v>43503</v>
      </c>
      <c r="E127" s="55" t="s">
        <v>21</v>
      </c>
      <c r="F127" s="98">
        <v>62</v>
      </c>
      <c r="G127" s="87">
        <v>1</v>
      </c>
      <c r="H127" s="89">
        <v>64484144</v>
      </c>
      <c r="I127" s="89">
        <v>43210</v>
      </c>
    </row>
    <row r="128" spans="2:9" ht="14.25">
      <c r="B128" s="55" t="s">
        <v>505</v>
      </c>
      <c r="C128" s="55" t="s">
        <v>506</v>
      </c>
      <c r="D128" s="56">
        <v>43335</v>
      </c>
      <c r="E128" s="55" t="s">
        <v>21</v>
      </c>
      <c r="F128" s="100">
        <v>56</v>
      </c>
      <c r="G128" s="87">
        <v>1</v>
      </c>
      <c r="H128" s="110">
        <v>64342216</v>
      </c>
      <c r="I128" s="110">
        <v>40710</v>
      </c>
    </row>
    <row r="129" spans="2:9" ht="14.25">
      <c r="B129" s="55" t="s">
        <v>503</v>
      </c>
      <c r="C129" s="55" t="s">
        <v>504</v>
      </c>
      <c r="D129" s="56">
        <v>43328</v>
      </c>
      <c r="E129" s="55" t="s">
        <v>15</v>
      </c>
      <c r="F129" s="100"/>
      <c r="G129" s="87">
        <v>1</v>
      </c>
      <c r="H129" s="101">
        <v>63940146</v>
      </c>
      <c r="I129" s="101">
        <v>47496</v>
      </c>
    </row>
    <row r="130" spans="2:9" ht="14.25">
      <c r="B130" s="57" t="s">
        <v>46</v>
      </c>
      <c r="C130" s="57" t="s">
        <v>47</v>
      </c>
      <c r="D130" s="56">
        <v>43685</v>
      </c>
      <c r="E130" s="55" t="s">
        <v>21</v>
      </c>
      <c r="F130" s="98">
        <v>81</v>
      </c>
      <c r="G130" s="87">
        <v>1</v>
      </c>
      <c r="H130" s="89">
        <v>63332738</v>
      </c>
      <c r="I130" s="89">
        <v>45635</v>
      </c>
    </row>
    <row r="131" spans="2:9" ht="14.25">
      <c r="B131" s="55" t="s">
        <v>141</v>
      </c>
      <c r="C131" s="55" t="s">
        <v>142</v>
      </c>
      <c r="D131" s="56">
        <v>43622</v>
      </c>
      <c r="E131" s="55" t="s">
        <v>18</v>
      </c>
      <c r="F131" s="98">
        <v>70</v>
      </c>
      <c r="G131" s="87">
        <v>1</v>
      </c>
      <c r="H131" s="88">
        <v>62977590</v>
      </c>
      <c r="I131" s="99">
        <v>39503</v>
      </c>
    </row>
    <row r="132" spans="2:9" ht="14.25">
      <c r="B132" s="57" t="s">
        <v>778</v>
      </c>
      <c r="C132" s="57" t="s">
        <v>779</v>
      </c>
      <c r="D132" s="56">
        <v>43090</v>
      </c>
      <c r="E132" s="59" t="s">
        <v>18</v>
      </c>
      <c r="F132" s="100"/>
      <c r="G132" s="87">
        <v>1</v>
      </c>
      <c r="H132" s="101">
        <v>62838870</v>
      </c>
      <c r="I132" s="101">
        <v>48598</v>
      </c>
    </row>
    <row r="133" spans="2:9" ht="14.25">
      <c r="B133" s="57" t="s">
        <v>1454</v>
      </c>
      <c r="C133" s="57" t="s">
        <v>1455</v>
      </c>
      <c r="D133" s="38">
        <v>43867</v>
      </c>
      <c r="E133" s="39" t="s">
        <v>21</v>
      </c>
      <c r="F133" s="23">
        <v>66</v>
      </c>
      <c r="G133" s="87">
        <v>1</v>
      </c>
      <c r="H133" s="88">
        <v>62701498</v>
      </c>
      <c r="I133" s="88">
        <v>38516</v>
      </c>
    </row>
    <row r="134" spans="2:9" ht="14.25">
      <c r="B134" s="62" t="s">
        <v>493</v>
      </c>
      <c r="C134" s="57" t="s">
        <v>494</v>
      </c>
      <c r="D134" s="56">
        <v>43307</v>
      </c>
      <c r="E134" s="59" t="s">
        <v>33</v>
      </c>
      <c r="F134" s="100">
        <v>50</v>
      </c>
      <c r="G134" s="87">
        <v>1</v>
      </c>
      <c r="H134" s="89">
        <v>61997910</v>
      </c>
      <c r="I134" s="89">
        <v>42855</v>
      </c>
    </row>
    <row r="135" spans="2:9" ht="14.25">
      <c r="B135" s="57" t="s">
        <v>445</v>
      </c>
      <c r="C135" s="57" t="s">
        <v>445</v>
      </c>
      <c r="D135" s="56">
        <v>43398</v>
      </c>
      <c r="E135" s="59" t="s">
        <v>27</v>
      </c>
      <c r="F135" s="98">
        <v>56</v>
      </c>
      <c r="G135" s="87">
        <v>1</v>
      </c>
      <c r="H135" s="89">
        <v>61937089</v>
      </c>
      <c r="I135" s="89">
        <v>59834</v>
      </c>
    </row>
    <row r="136" spans="2:9" ht="14.25">
      <c r="B136" s="126">
        <v>1917</v>
      </c>
      <c r="C136" s="126">
        <v>1917</v>
      </c>
      <c r="D136" s="56">
        <v>43853</v>
      </c>
      <c r="E136" s="55" t="s">
        <v>15</v>
      </c>
      <c r="F136" s="94">
        <v>62</v>
      </c>
      <c r="G136" s="87">
        <v>1</v>
      </c>
      <c r="H136" s="88">
        <v>61175681</v>
      </c>
      <c r="I136" s="99">
        <v>40007</v>
      </c>
    </row>
    <row r="137" spans="2:9" ht="14.25">
      <c r="B137" s="57" t="s">
        <v>835</v>
      </c>
      <c r="C137" s="57" t="s">
        <v>836</v>
      </c>
      <c r="D137" s="56">
        <v>43034</v>
      </c>
      <c r="E137" s="59" t="s">
        <v>15</v>
      </c>
      <c r="F137" s="100">
        <v>50</v>
      </c>
      <c r="G137" s="87">
        <v>1</v>
      </c>
      <c r="H137" s="101">
        <v>60904381</v>
      </c>
      <c r="I137" s="101">
        <v>62870</v>
      </c>
    </row>
    <row r="138" spans="2:9" ht="14.25">
      <c r="B138" s="57" t="s">
        <v>1410</v>
      </c>
      <c r="C138" s="57" t="s">
        <v>1411</v>
      </c>
      <c r="D138" s="56">
        <v>43825</v>
      </c>
      <c r="E138" s="55" t="s">
        <v>18</v>
      </c>
      <c r="F138" s="94">
        <v>70</v>
      </c>
      <c r="G138" s="87">
        <v>1</v>
      </c>
      <c r="H138" s="88">
        <v>60750480</v>
      </c>
      <c r="I138" s="88">
        <v>41539</v>
      </c>
    </row>
    <row r="139" spans="2:9" ht="14.25">
      <c r="B139" s="57" t="s">
        <v>1408</v>
      </c>
      <c r="C139" s="57" t="s">
        <v>1409</v>
      </c>
      <c r="D139" s="56">
        <v>43825</v>
      </c>
      <c r="E139" s="55" t="s">
        <v>15</v>
      </c>
      <c r="F139" s="94">
        <v>47</v>
      </c>
      <c r="G139" s="87">
        <v>1</v>
      </c>
      <c r="H139" s="88">
        <v>60686730</v>
      </c>
      <c r="I139" s="88">
        <v>40405</v>
      </c>
    </row>
    <row r="140" spans="2:9" ht="14.25">
      <c r="B140" s="55" t="s">
        <v>662</v>
      </c>
      <c r="C140" s="55" t="s">
        <v>663</v>
      </c>
      <c r="D140" s="56">
        <v>43202</v>
      </c>
      <c r="E140" s="55" t="s">
        <v>21</v>
      </c>
      <c r="F140" s="100">
        <v>59</v>
      </c>
      <c r="G140" s="87">
        <v>1</v>
      </c>
      <c r="H140" s="88">
        <v>60176360</v>
      </c>
      <c r="I140" s="88">
        <v>36672</v>
      </c>
    </row>
    <row r="141" spans="2:9" ht="14.25">
      <c r="B141" s="55" t="s">
        <v>1326</v>
      </c>
      <c r="C141" s="55" t="s">
        <v>1325</v>
      </c>
      <c r="D141" s="56">
        <v>43762</v>
      </c>
      <c r="E141" s="55" t="s">
        <v>27</v>
      </c>
      <c r="F141" s="86">
        <v>39</v>
      </c>
      <c r="G141" s="87">
        <v>1</v>
      </c>
      <c r="H141" s="88">
        <v>59967394</v>
      </c>
      <c r="I141" s="89">
        <v>48640</v>
      </c>
    </row>
    <row r="142" spans="2:9" ht="14.25">
      <c r="B142" s="55" t="s">
        <v>1484</v>
      </c>
      <c r="C142" s="55" t="s">
        <v>1481</v>
      </c>
      <c r="D142" s="56">
        <v>43888</v>
      </c>
      <c r="E142" s="55" t="s">
        <v>27</v>
      </c>
      <c r="F142" s="94">
        <v>57</v>
      </c>
      <c r="G142" s="87">
        <v>1</v>
      </c>
      <c r="H142" s="88">
        <v>59875230</v>
      </c>
      <c r="I142" s="99">
        <v>38839</v>
      </c>
    </row>
    <row r="143" spans="2:9" ht="14.25">
      <c r="B143" s="61" t="s">
        <v>1043</v>
      </c>
      <c r="C143" s="61" t="s">
        <v>1044</v>
      </c>
      <c r="D143" s="56">
        <v>42824</v>
      </c>
      <c r="E143" s="59" t="s">
        <v>27</v>
      </c>
      <c r="F143" s="100"/>
      <c r="G143" s="87">
        <v>1</v>
      </c>
      <c r="H143" s="101">
        <v>59247554</v>
      </c>
      <c r="I143" s="101">
        <v>37656</v>
      </c>
    </row>
    <row r="144" spans="2:9" ht="14.25">
      <c r="B144" s="57" t="s">
        <v>130</v>
      </c>
      <c r="C144" s="57" t="s">
        <v>131</v>
      </c>
      <c r="D144" s="56">
        <v>43594</v>
      </c>
      <c r="E144" s="55" t="s">
        <v>21</v>
      </c>
      <c r="F144" s="98">
        <v>58</v>
      </c>
      <c r="G144" s="87">
        <v>1</v>
      </c>
      <c r="H144" s="89">
        <v>58913135</v>
      </c>
      <c r="I144" s="89">
        <v>37907</v>
      </c>
    </row>
    <row r="145" spans="2:9" ht="14.25">
      <c r="B145" s="57" t="s">
        <v>211</v>
      </c>
      <c r="C145" s="57" t="s">
        <v>212</v>
      </c>
      <c r="D145" s="56">
        <v>43475</v>
      </c>
      <c r="E145" s="59" t="s">
        <v>21</v>
      </c>
      <c r="F145" s="98">
        <v>49</v>
      </c>
      <c r="G145" s="87">
        <v>1</v>
      </c>
      <c r="H145" s="88">
        <v>58835553</v>
      </c>
      <c r="I145" s="88">
        <v>43322</v>
      </c>
    </row>
    <row r="146" spans="2:9" ht="14.25">
      <c r="B146" s="57" t="s">
        <v>263</v>
      </c>
      <c r="C146" s="57" t="s">
        <v>264</v>
      </c>
      <c r="D146" s="56">
        <v>43475</v>
      </c>
      <c r="E146" s="59" t="s">
        <v>18</v>
      </c>
      <c r="F146" s="98">
        <v>67</v>
      </c>
      <c r="G146" s="87">
        <v>1</v>
      </c>
      <c r="H146" s="88">
        <v>58571799</v>
      </c>
      <c r="I146" s="88">
        <v>40889</v>
      </c>
    </row>
    <row r="147" spans="2:9" ht="14.25">
      <c r="B147" s="55" t="s">
        <v>939</v>
      </c>
      <c r="C147" s="55" t="s">
        <v>940</v>
      </c>
      <c r="D147" s="58">
        <v>42950</v>
      </c>
      <c r="E147" s="55" t="s">
        <v>21</v>
      </c>
      <c r="F147" s="87">
        <v>65</v>
      </c>
      <c r="G147" s="87">
        <v>1</v>
      </c>
      <c r="H147" s="103">
        <v>58021008</v>
      </c>
      <c r="I147" s="104">
        <v>42762</v>
      </c>
    </row>
    <row r="148" spans="2:9" ht="14.25">
      <c r="B148" s="57" t="s">
        <v>205</v>
      </c>
      <c r="C148" s="57" t="s">
        <v>206</v>
      </c>
      <c r="D148" s="56">
        <v>43566</v>
      </c>
      <c r="E148" s="55" t="s">
        <v>33</v>
      </c>
      <c r="F148" s="86">
        <v>39</v>
      </c>
      <c r="G148" s="87">
        <v>1</v>
      </c>
      <c r="H148" s="88">
        <v>57847380</v>
      </c>
      <c r="I148" s="88">
        <v>41198</v>
      </c>
    </row>
    <row r="149" spans="2:9" ht="14.25">
      <c r="B149" s="55" t="s">
        <v>522</v>
      </c>
      <c r="C149" s="55" t="s">
        <v>523</v>
      </c>
      <c r="D149" s="56">
        <v>43328</v>
      </c>
      <c r="E149" s="55" t="s">
        <v>21</v>
      </c>
      <c r="F149" s="100"/>
      <c r="G149" s="87">
        <v>1</v>
      </c>
      <c r="H149" s="101">
        <v>57816654</v>
      </c>
      <c r="I149" s="101">
        <v>37991</v>
      </c>
    </row>
    <row r="150" spans="2:9" ht="14.25">
      <c r="B150" s="61" t="s">
        <v>1168</v>
      </c>
      <c r="C150" s="61" t="s">
        <v>1169</v>
      </c>
      <c r="D150" s="56">
        <v>42754</v>
      </c>
      <c r="E150" s="64" t="s">
        <v>27</v>
      </c>
      <c r="F150" s="102">
        <v>51</v>
      </c>
      <c r="G150" s="87">
        <v>1</v>
      </c>
      <c r="H150" s="101">
        <v>57781656</v>
      </c>
      <c r="I150" s="101">
        <v>38071</v>
      </c>
    </row>
    <row r="151" spans="2:9" ht="14.25">
      <c r="B151" s="57" t="s">
        <v>574</v>
      </c>
      <c r="C151" s="57" t="s">
        <v>575</v>
      </c>
      <c r="D151" s="56">
        <v>43272</v>
      </c>
      <c r="E151" s="55" t="s">
        <v>27</v>
      </c>
      <c r="F151" s="100">
        <v>36</v>
      </c>
      <c r="G151" s="87">
        <v>1</v>
      </c>
      <c r="H151" s="88">
        <v>57605333</v>
      </c>
      <c r="I151" s="88">
        <v>41084</v>
      </c>
    </row>
    <row r="152" spans="2:9" ht="14.25">
      <c r="B152" s="57" t="s">
        <v>639</v>
      </c>
      <c r="C152" s="57" t="s">
        <v>640</v>
      </c>
      <c r="D152" s="56">
        <v>43223</v>
      </c>
      <c r="E152" s="59" t="s">
        <v>27</v>
      </c>
      <c r="F152" s="100">
        <v>53</v>
      </c>
      <c r="G152" s="87">
        <v>1</v>
      </c>
      <c r="H152" s="88">
        <v>56781845</v>
      </c>
      <c r="I152" s="88">
        <v>40190</v>
      </c>
    </row>
    <row r="153" spans="2:9" ht="14.25">
      <c r="B153" s="63" t="s">
        <v>1170</v>
      </c>
      <c r="C153" s="61" t="s">
        <v>1171</v>
      </c>
      <c r="D153" s="56">
        <v>42670</v>
      </c>
      <c r="E153" s="59" t="s">
        <v>21</v>
      </c>
      <c r="F153" s="107">
        <v>71</v>
      </c>
      <c r="G153" s="87">
        <v>1</v>
      </c>
      <c r="H153" s="101">
        <v>55907855</v>
      </c>
      <c r="I153" s="108">
        <v>43029</v>
      </c>
    </row>
    <row r="154" spans="2:9" ht="14.25">
      <c r="B154" s="55" t="s">
        <v>1097</v>
      </c>
      <c r="C154" s="55" t="s">
        <v>1098</v>
      </c>
      <c r="D154" s="56">
        <v>42775</v>
      </c>
      <c r="E154" s="55" t="s">
        <v>21</v>
      </c>
      <c r="F154" s="102">
        <v>60</v>
      </c>
      <c r="G154" s="87">
        <v>1</v>
      </c>
      <c r="H154" s="101">
        <v>55854545</v>
      </c>
      <c r="I154" s="101">
        <v>38794</v>
      </c>
    </row>
    <row r="155" spans="2:9" ht="14.25">
      <c r="B155" s="61" t="s">
        <v>1172</v>
      </c>
      <c r="C155" s="61" t="s">
        <v>1173</v>
      </c>
      <c r="D155" s="56">
        <v>42733</v>
      </c>
      <c r="E155" s="64" t="s">
        <v>15</v>
      </c>
      <c r="F155" s="102">
        <v>16</v>
      </c>
      <c r="G155" s="87">
        <v>1</v>
      </c>
      <c r="H155" s="101">
        <v>55759673</v>
      </c>
      <c r="I155" s="101">
        <v>41257</v>
      </c>
    </row>
    <row r="156" spans="2:9" ht="14.25">
      <c r="B156" s="57" t="s">
        <v>1003</v>
      </c>
      <c r="C156" s="57" t="s">
        <v>1004</v>
      </c>
      <c r="D156" s="56">
        <v>42866</v>
      </c>
      <c r="E156" s="59" t="s">
        <v>21</v>
      </c>
      <c r="F156" s="100">
        <v>61</v>
      </c>
      <c r="G156" s="87">
        <v>1</v>
      </c>
      <c r="H156" s="101">
        <v>55056541</v>
      </c>
      <c r="I156" s="101">
        <v>35811</v>
      </c>
    </row>
    <row r="157" spans="2:9" ht="14.25">
      <c r="B157" s="55" t="s">
        <v>1174</v>
      </c>
      <c r="C157" s="55" t="s">
        <v>1175</v>
      </c>
      <c r="D157" s="56">
        <v>42705</v>
      </c>
      <c r="E157" s="55" t="s">
        <v>27</v>
      </c>
      <c r="F157" s="102">
        <v>46</v>
      </c>
      <c r="G157" s="87">
        <v>1</v>
      </c>
      <c r="H157" s="103">
        <v>54745274</v>
      </c>
      <c r="I157" s="103">
        <v>38784</v>
      </c>
    </row>
    <row r="158" spans="2:9" ht="14.25">
      <c r="B158" s="57" t="s">
        <v>965</v>
      </c>
      <c r="C158" s="57" t="s">
        <v>966</v>
      </c>
      <c r="D158" s="56">
        <v>42915</v>
      </c>
      <c r="E158" s="59" t="s">
        <v>21</v>
      </c>
      <c r="F158" s="100">
        <v>46</v>
      </c>
      <c r="G158" s="87">
        <v>1</v>
      </c>
      <c r="H158" s="101">
        <v>54531851</v>
      </c>
      <c r="I158" s="101">
        <v>37362</v>
      </c>
    </row>
    <row r="159" spans="2:9" ht="14.25">
      <c r="B159" s="57" t="s">
        <v>853</v>
      </c>
      <c r="C159" s="57" t="s">
        <v>854</v>
      </c>
      <c r="D159" s="56">
        <v>43020</v>
      </c>
      <c r="E159" s="59" t="s">
        <v>27</v>
      </c>
      <c r="F159" s="100">
        <v>50</v>
      </c>
      <c r="G159" s="87">
        <v>1</v>
      </c>
      <c r="H159" s="101">
        <v>54493526</v>
      </c>
      <c r="I159" s="101">
        <v>39463</v>
      </c>
    </row>
    <row r="160" spans="2:9" ht="14.25">
      <c r="B160" s="55" t="s">
        <v>248</v>
      </c>
      <c r="C160" s="55" t="s">
        <v>249</v>
      </c>
      <c r="D160" s="56">
        <v>43538</v>
      </c>
      <c r="E160" s="55" t="s">
        <v>18</v>
      </c>
      <c r="F160" s="98">
        <v>66</v>
      </c>
      <c r="G160" s="87">
        <v>1</v>
      </c>
      <c r="H160" s="89">
        <v>53907650</v>
      </c>
      <c r="I160" s="89">
        <v>37322</v>
      </c>
    </row>
    <row r="161" spans="2:9" ht="14.25">
      <c r="B161" s="57" t="s">
        <v>758</v>
      </c>
      <c r="C161" s="57" t="s">
        <v>759</v>
      </c>
      <c r="D161" s="56">
        <v>43104</v>
      </c>
      <c r="E161" s="59" t="s">
        <v>21</v>
      </c>
      <c r="F161" s="100">
        <v>47</v>
      </c>
      <c r="G161" s="87">
        <v>1</v>
      </c>
      <c r="H161" s="89">
        <v>53446315</v>
      </c>
      <c r="I161" s="89">
        <v>37456</v>
      </c>
    </row>
    <row r="162" spans="2:9" ht="14.25">
      <c r="B162" s="55" t="s">
        <v>751</v>
      </c>
      <c r="C162" s="55" t="s">
        <v>752</v>
      </c>
      <c r="D162" s="56">
        <v>43111</v>
      </c>
      <c r="E162" s="55" t="s">
        <v>33</v>
      </c>
      <c r="F162" s="100">
        <v>49</v>
      </c>
      <c r="G162" s="87">
        <v>1</v>
      </c>
      <c r="H162" s="101">
        <v>53129555</v>
      </c>
      <c r="I162" s="101">
        <v>35158</v>
      </c>
    </row>
    <row r="163" spans="2:9" ht="14.25">
      <c r="B163" s="57" t="s">
        <v>147</v>
      </c>
      <c r="C163" s="57" t="s">
        <v>148</v>
      </c>
      <c r="D163" s="56">
        <v>43587</v>
      </c>
      <c r="E163" s="55" t="s">
        <v>27</v>
      </c>
      <c r="F163" s="98">
        <v>42</v>
      </c>
      <c r="G163" s="87">
        <v>1</v>
      </c>
      <c r="H163" s="89">
        <v>52467195</v>
      </c>
      <c r="I163" s="89">
        <v>37980</v>
      </c>
    </row>
    <row r="164" spans="2:9" ht="14.25">
      <c r="B164" s="57" t="s">
        <v>815</v>
      </c>
      <c r="C164" s="57" t="s">
        <v>816</v>
      </c>
      <c r="D164" s="56">
        <v>43055</v>
      </c>
      <c r="E164" s="59" t="s">
        <v>27</v>
      </c>
      <c r="F164" s="100">
        <v>35</v>
      </c>
      <c r="G164" s="87">
        <v>1</v>
      </c>
      <c r="H164" s="101">
        <v>52438330</v>
      </c>
      <c r="I164" s="101">
        <v>38016</v>
      </c>
    </row>
    <row r="165" spans="2:9" ht="14.25">
      <c r="B165" s="55" t="s">
        <v>712</v>
      </c>
      <c r="C165" s="55" t="s">
        <v>713</v>
      </c>
      <c r="D165" s="56">
        <v>43153</v>
      </c>
      <c r="E165" s="55" t="s">
        <v>21</v>
      </c>
      <c r="F165" s="100"/>
      <c r="G165" s="87">
        <v>1</v>
      </c>
      <c r="H165" s="103">
        <v>52431440</v>
      </c>
      <c r="I165" s="104">
        <v>35341</v>
      </c>
    </row>
    <row r="166" spans="2:9" ht="14.25">
      <c r="B166" s="57" t="s">
        <v>1471</v>
      </c>
      <c r="C166" s="57" t="s">
        <v>1472</v>
      </c>
      <c r="D166" s="56">
        <v>43881</v>
      </c>
      <c r="E166" s="55" t="s">
        <v>18</v>
      </c>
      <c r="F166" s="94">
        <v>67</v>
      </c>
      <c r="G166" s="87">
        <v>1</v>
      </c>
      <c r="H166" s="88">
        <v>51952995</v>
      </c>
      <c r="I166" s="88">
        <v>35562</v>
      </c>
    </row>
    <row r="167" spans="2:9" ht="14.25">
      <c r="B167" s="55" t="s">
        <v>1317</v>
      </c>
      <c r="C167" s="55" t="s">
        <v>1318</v>
      </c>
      <c r="D167" s="56">
        <v>43755</v>
      </c>
      <c r="E167" s="55" t="s">
        <v>18</v>
      </c>
      <c r="F167" s="94">
        <v>66</v>
      </c>
      <c r="G167" s="87">
        <v>1</v>
      </c>
      <c r="H167" s="111">
        <v>51142840</v>
      </c>
      <c r="I167" s="111">
        <v>32147</v>
      </c>
    </row>
    <row r="168" spans="2:9" ht="14.25">
      <c r="B168" s="55" t="s">
        <v>542</v>
      </c>
      <c r="C168" s="55" t="s">
        <v>543</v>
      </c>
      <c r="D168" s="56">
        <v>43251</v>
      </c>
      <c r="E168" s="55" t="s">
        <v>15</v>
      </c>
      <c r="F168" s="100">
        <v>48</v>
      </c>
      <c r="G168" s="87">
        <v>1</v>
      </c>
      <c r="H168" s="88">
        <v>50994715</v>
      </c>
      <c r="I168" s="88">
        <v>36545</v>
      </c>
    </row>
    <row r="169" spans="2:9" ht="14.25">
      <c r="B169" s="57" t="s">
        <v>244</v>
      </c>
      <c r="C169" s="57" t="s">
        <v>245</v>
      </c>
      <c r="D169" s="56">
        <v>43545</v>
      </c>
      <c r="E169" s="55" t="s">
        <v>27</v>
      </c>
      <c r="F169" s="98">
        <v>51</v>
      </c>
      <c r="G169" s="87">
        <v>1</v>
      </c>
      <c r="H169" s="88">
        <v>50657705</v>
      </c>
      <c r="I169" s="88">
        <v>35058</v>
      </c>
    </row>
    <row r="170" spans="2:9" ht="14.25">
      <c r="B170" s="55" t="s">
        <v>429</v>
      </c>
      <c r="C170" s="55" t="s">
        <v>430</v>
      </c>
      <c r="D170" s="56">
        <v>43370</v>
      </c>
      <c r="E170" s="55" t="s">
        <v>21</v>
      </c>
      <c r="F170" s="98">
        <v>65</v>
      </c>
      <c r="G170" s="87">
        <v>1</v>
      </c>
      <c r="H170" s="88">
        <v>50225550</v>
      </c>
      <c r="I170" s="88">
        <v>36252</v>
      </c>
    </row>
    <row r="171" spans="2:9" ht="14.25">
      <c r="B171" s="55" t="s">
        <v>1418</v>
      </c>
      <c r="C171" s="55" t="s">
        <v>1419</v>
      </c>
      <c r="D171" s="56">
        <v>43832</v>
      </c>
      <c r="E171" s="55" t="s">
        <v>21</v>
      </c>
      <c r="F171" s="94">
        <v>38</v>
      </c>
      <c r="G171" s="87">
        <v>1</v>
      </c>
      <c r="H171" s="89">
        <v>50001675</v>
      </c>
      <c r="I171" s="89">
        <v>32975</v>
      </c>
    </row>
    <row r="172" spans="2:9" ht="14.25">
      <c r="B172" s="57" t="s">
        <v>339</v>
      </c>
      <c r="C172" s="57" t="s">
        <v>339</v>
      </c>
      <c r="D172" s="56">
        <v>43468</v>
      </c>
      <c r="E172" s="55" t="s">
        <v>18</v>
      </c>
      <c r="F172" s="98">
        <v>36</v>
      </c>
      <c r="G172" s="87">
        <v>1</v>
      </c>
      <c r="H172" s="89">
        <v>49953415</v>
      </c>
      <c r="I172" s="89">
        <v>33970</v>
      </c>
    </row>
    <row r="173" spans="2:9" ht="14.25">
      <c r="B173" s="55" t="s">
        <v>1337</v>
      </c>
      <c r="C173" s="55" t="s">
        <v>1337</v>
      </c>
      <c r="D173" s="56">
        <v>43769</v>
      </c>
      <c r="E173" s="55" t="s">
        <v>21</v>
      </c>
      <c r="F173" s="94">
        <v>57</v>
      </c>
      <c r="G173" s="87">
        <v>1</v>
      </c>
      <c r="H173" s="89">
        <v>49881691</v>
      </c>
      <c r="I173" s="89">
        <v>33170</v>
      </c>
    </row>
    <row r="174" spans="2:9" ht="14.25">
      <c r="B174" s="57" t="s">
        <v>764</v>
      </c>
      <c r="C174" s="57" t="s">
        <v>765</v>
      </c>
      <c r="D174" s="56">
        <v>43097</v>
      </c>
      <c r="E174" s="59" t="s">
        <v>18</v>
      </c>
      <c r="F174" s="100"/>
      <c r="G174" s="87">
        <v>1</v>
      </c>
      <c r="H174" s="101">
        <v>49656665</v>
      </c>
      <c r="I174" s="101">
        <v>36631</v>
      </c>
    </row>
    <row r="175" spans="2:9" ht="14.25">
      <c r="B175" s="57" t="s">
        <v>742</v>
      </c>
      <c r="C175" s="57" t="s">
        <v>743</v>
      </c>
      <c r="D175" s="56">
        <v>43118</v>
      </c>
      <c r="E175" s="59" t="s">
        <v>27</v>
      </c>
      <c r="F175" s="100"/>
      <c r="G175" s="87">
        <v>1</v>
      </c>
      <c r="H175" s="101">
        <v>48982863</v>
      </c>
      <c r="I175" s="101">
        <v>33945</v>
      </c>
    </row>
    <row r="176" spans="2:9" ht="14.25">
      <c r="B176" s="62" t="s">
        <v>196</v>
      </c>
      <c r="C176" s="57" t="s">
        <v>197</v>
      </c>
      <c r="D176" s="56">
        <v>43573</v>
      </c>
      <c r="E176" s="59" t="s">
        <v>21</v>
      </c>
      <c r="F176" s="98">
        <v>44</v>
      </c>
      <c r="G176" s="87">
        <v>1</v>
      </c>
      <c r="H176" s="88">
        <v>48795625</v>
      </c>
      <c r="I176" s="99">
        <v>31192</v>
      </c>
    </row>
    <row r="177" spans="2:9" ht="14.25">
      <c r="B177" s="57" t="s">
        <v>1446</v>
      </c>
      <c r="C177" s="57" t="s">
        <v>1447</v>
      </c>
      <c r="D177" s="56">
        <v>43860</v>
      </c>
      <c r="E177" s="55" t="s">
        <v>27</v>
      </c>
      <c r="F177" s="128">
        <v>54</v>
      </c>
      <c r="G177" s="87">
        <v>1</v>
      </c>
      <c r="H177" s="88">
        <v>48760415</v>
      </c>
      <c r="I177" s="99">
        <v>32752</v>
      </c>
    </row>
    <row r="178" spans="2:9" ht="14.25">
      <c r="B178" s="57" t="s">
        <v>595</v>
      </c>
      <c r="C178" s="57" t="s">
        <v>596</v>
      </c>
      <c r="D178" s="56">
        <v>43230</v>
      </c>
      <c r="E178" s="55" t="s">
        <v>21</v>
      </c>
      <c r="F178" s="100">
        <v>46</v>
      </c>
      <c r="G178" s="87">
        <v>1</v>
      </c>
      <c r="H178" s="88">
        <v>48650953</v>
      </c>
      <c r="I178" s="88">
        <v>33444</v>
      </c>
    </row>
    <row r="179" spans="2:9" ht="14.25">
      <c r="B179" s="55" t="s">
        <v>552</v>
      </c>
      <c r="C179" s="55" t="s">
        <v>553</v>
      </c>
      <c r="D179" s="56">
        <v>43286</v>
      </c>
      <c r="E179" s="55" t="s">
        <v>21</v>
      </c>
      <c r="F179" s="100"/>
      <c r="G179" s="87">
        <v>1</v>
      </c>
      <c r="H179" s="88">
        <v>48452154</v>
      </c>
      <c r="I179" s="88">
        <v>34855</v>
      </c>
    </row>
    <row r="180" spans="2:9" ht="14.25">
      <c r="B180" s="63" t="s">
        <v>1176</v>
      </c>
      <c r="C180" s="61" t="s">
        <v>1177</v>
      </c>
      <c r="D180" s="56">
        <v>42607</v>
      </c>
      <c r="E180" s="55" t="s">
        <v>21</v>
      </c>
      <c r="F180" s="102">
        <v>39</v>
      </c>
      <c r="G180" s="87">
        <v>1</v>
      </c>
      <c r="H180" s="112">
        <v>48112912</v>
      </c>
      <c r="I180" s="112">
        <v>36503</v>
      </c>
    </row>
    <row r="181" spans="2:9" ht="14.25">
      <c r="B181" s="55" t="s">
        <v>1319</v>
      </c>
      <c r="C181" s="55" t="s">
        <v>1320</v>
      </c>
      <c r="D181" s="56">
        <v>43755</v>
      </c>
      <c r="E181" s="55" t="s">
        <v>21</v>
      </c>
      <c r="F181" s="94">
        <v>48</v>
      </c>
      <c r="G181" s="87">
        <v>1</v>
      </c>
      <c r="H181" s="88">
        <v>47792590</v>
      </c>
      <c r="I181" s="89">
        <v>32085</v>
      </c>
    </row>
    <row r="182" spans="2:9" ht="14.25">
      <c r="B182" s="57" t="s">
        <v>1522</v>
      </c>
      <c r="C182" s="57" t="s">
        <v>1523</v>
      </c>
      <c r="D182" s="56">
        <v>44035</v>
      </c>
      <c r="E182" s="55" t="s">
        <v>21</v>
      </c>
      <c r="F182" s="94">
        <v>66</v>
      </c>
      <c r="G182" s="87">
        <v>1</v>
      </c>
      <c r="H182" s="214">
        <v>47628095</v>
      </c>
      <c r="I182" s="214">
        <v>34290</v>
      </c>
    </row>
    <row r="183" spans="2:9" ht="14.25">
      <c r="B183" s="63" t="s">
        <v>1178</v>
      </c>
      <c r="C183" s="61" t="s">
        <v>1179</v>
      </c>
      <c r="D183" s="56">
        <v>42635</v>
      </c>
      <c r="E183" s="59" t="s">
        <v>15</v>
      </c>
      <c r="F183" s="102"/>
      <c r="G183" s="87">
        <v>1</v>
      </c>
      <c r="H183" s="101">
        <v>47591185</v>
      </c>
      <c r="I183" s="103">
        <v>36708</v>
      </c>
    </row>
    <row r="184" spans="2:9" ht="14.25">
      <c r="B184" s="61" t="s">
        <v>1180</v>
      </c>
      <c r="C184" s="61" t="s">
        <v>1181</v>
      </c>
      <c r="D184" s="56">
        <v>42663</v>
      </c>
      <c r="E184" s="64" t="s">
        <v>27</v>
      </c>
      <c r="F184" s="102">
        <v>53</v>
      </c>
      <c r="G184" s="87">
        <v>1</v>
      </c>
      <c r="H184" s="103">
        <v>47078183</v>
      </c>
      <c r="I184" s="103">
        <v>32754</v>
      </c>
    </row>
    <row r="185" spans="2:9" ht="14.25">
      <c r="B185" s="57" t="s">
        <v>760</v>
      </c>
      <c r="C185" s="57" t="s">
        <v>761</v>
      </c>
      <c r="D185" s="56">
        <v>43104</v>
      </c>
      <c r="E185" s="59" t="s">
        <v>21</v>
      </c>
      <c r="F185" s="100">
        <v>30</v>
      </c>
      <c r="G185" s="87">
        <v>1</v>
      </c>
      <c r="H185" s="101">
        <v>46937949</v>
      </c>
      <c r="I185" s="101">
        <v>32908</v>
      </c>
    </row>
    <row r="186" spans="2:9" ht="14.25">
      <c r="B186" s="57" t="s">
        <v>337</v>
      </c>
      <c r="C186" s="57" t="s">
        <v>338</v>
      </c>
      <c r="D186" s="56">
        <v>43468</v>
      </c>
      <c r="E186" s="55" t="s">
        <v>21</v>
      </c>
      <c r="F186" s="98">
        <v>41</v>
      </c>
      <c r="G186" s="87">
        <v>1</v>
      </c>
      <c r="H186" s="89">
        <v>46743711</v>
      </c>
      <c r="I186" s="89">
        <v>32156</v>
      </c>
    </row>
    <row r="187" spans="2:9" ht="14.25">
      <c r="B187" s="57" t="s">
        <v>85</v>
      </c>
      <c r="C187" s="57" t="s">
        <v>86</v>
      </c>
      <c r="D187" s="56">
        <v>43657</v>
      </c>
      <c r="E187" s="59" t="s">
        <v>18</v>
      </c>
      <c r="F187" s="98">
        <v>61</v>
      </c>
      <c r="G187" s="87">
        <v>1</v>
      </c>
      <c r="H187" s="88">
        <v>46322923</v>
      </c>
      <c r="I187" s="99">
        <v>32118</v>
      </c>
    </row>
    <row r="188" spans="2:9" ht="14.25">
      <c r="B188" s="57" t="s">
        <v>39</v>
      </c>
      <c r="C188" s="57" t="s">
        <v>40</v>
      </c>
      <c r="D188" s="56">
        <v>43706</v>
      </c>
      <c r="E188" s="59" t="s">
        <v>15</v>
      </c>
      <c r="F188" s="98">
        <v>56</v>
      </c>
      <c r="G188" s="87">
        <v>1</v>
      </c>
      <c r="H188" s="88">
        <v>46217025</v>
      </c>
      <c r="I188" s="99">
        <v>31450</v>
      </c>
    </row>
    <row r="189" spans="2:9" ht="14.25">
      <c r="B189" s="61" t="s">
        <v>290</v>
      </c>
      <c r="C189" s="61" t="s">
        <v>291</v>
      </c>
      <c r="D189" s="56">
        <v>43510</v>
      </c>
      <c r="E189" s="55" t="s">
        <v>27</v>
      </c>
      <c r="F189" s="98">
        <v>40</v>
      </c>
      <c r="G189" s="87">
        <v>1</v>
      </c>
      <c r="H189" s="89">
        <v>45645926</v>
      </c>
      <c r="I189" s="89">
        <v>32049</v>
      </c>
    </row>
    <row r="190" spans="2:9" ht="14.25">
      <c r="B190" s="55" t="s">
        <v>1182</v>
      </c>
      <c r="C190" s="55" t="s">
        <v>1183</v>
      </c>
      <c r="D190" s="56">
        <v>42761</v>
      </c>
      <c r="E190" s="55" t="s">
        <v>15</v>
      </c>
      <c r="F190" s="102">
        <v>42</v>
      </c>
      <c r="G190" s="87">
        <v>1</v>
      </c>
      <c r="H190" s="101">
        <v>45012580</v>
      </c>
      <c r="I190" s="101">
        <v>34489</v>
      </c>
    </row>
    <row r="191" spans="2:9" ht="14.25">
      <c r="B191" s="63" t="s">
        <v>1184</v>
      </c>
      <c r="C191" s="61" t="s">
        <v>1185</v>
      </c>
      <c r="D191" s="56">
        <v>42614</v>
      </c>
      <c r="E191" s="59" t="s">
        <v>15</v>
      </c>
      <c r="F191" s="102">
        <v>49</v>
      </c>
      <c r="G191" s="87">
        <v>1</v>
      </c>
      <c r="H191" s="103">
        <v>44844337</v>
      </c>
      <c r="I191" s="103">
        <v>32937</v>
      </c>
    </row>
    <row r="192" spans="2:9" ht="14.25">
      <c r="B192" s="55" t="s">
        <v>1186</v>
      </c>
      <c r="C192" s="55" t="s">
        <v>1187</v>
      </c>
      <c r="D192" s="56">
        <v>42642</v>
      </c>
      <c r="E192" s="55" t="s">
        <v>21</v>
      </c>
      <c r="F192" s="102">
        <v>52</v>
      </c>
      <c r="G192" s="87">
        <v>1</v>
      </c>
      <c r="H192" s="103">
        <v>43509407</v>
      </c>
      <c r="I192" s="103">
        <v>30573</v>
      </c>
    </row>
    <row r="193" spans="2:9" ht="14.25">
      <c r="B193" s="57" t="s">
        <v>48</v>
      </c>
      <c r="C193" s="57" t="s">
        <v>49</v>
      </c>
      <c r="D193" s="56">
        <v>43699</v>
      </c>
      <c r="E193" s="59" t="s">
        <v>18</v>
      </c>
      <c r="F193" s="98">
        <v>52</v>
      </c>
      <c r="G193" s="87">
        <v>1</v>
      </c>
      <c r="H193" s="89">
        <v>43422255</v>
      </c>
      <c r="I193" s="89">
        <v>31010</v>
      </c>
    </row>
    <row r="194" spans="2:9" ht="14.25">
      <c r="B194" s="55" t="s">
        <v>149</v>
      </c>
      <c r="C194" s="55" t="s">
        <v>150</v>
      </c>
      <c r="D194" s="56">
        <v>43615</v>
      </c>
      <c r="E194" s="55" t="s">
        <v>21</v>
      </c>
      <c r="F194" s="98">
        <v>60</v>
      </c>
      <c r="G194" s="87">
        <v>1</v>
      </c>
      <c r="H194" s="88">
        <v>43406225</v>
      </c>
      <c r="I194" s="99">
        <v>26176</v>
      </c>
    </row>
    <row r="195" spans="2:9" ht="14.25">
      <c r="B195" s="57" t="s">
        <v>1426</v>
      </c>
      <c r="C195" s="57" t="s">
        <v>1427</v>
      </c>
      <c r="D195" s="56">
        <v>43839</v>
      </c>
      <c r="E195" s="59" t="s">
        <v>18</v>
      </c>
      <c r="F195" s="125">
        <v>62</v>
      </c>
      <c r="G195" s="87">
        <v>1</v>
      </c>
      <c r="H195" s="88">
        <v>43261795</v>
      </c>
      <c r="I195" s="88">
        <v>28434</v>
      </c>
    </row>
    <row r="196" spans="2:9" ht="14.25">
      <c r="B196" s="55" t="s">
        <v>1053</v>
      </c>
      <c r="C196" s="55" t="s">
        <v>1054</v>
      </c>
      <c r="D196" s="56">
        <v>42820</v>
      </c>
      <c r="E196" s="55" t="s">
        <v>21</v>
      </c>
      <c r="F196" s="102">
        <v>53</v>
      </c>
      <c r="G196" s="87">
        <v>1</v>
      </c>
      <c r="H196" s="101">
        <v>43246208</v>
      </c>
      <c r="I196" s="101">
        <v>30210</v>
      </c>
    </row>
    <row r="197" spans="2:9" ht="14.25">
      <c r="B197" s="55" t="s">
        <v>1188</v>
      </c>
      <c r="C197" s="55" t="s">
        <v>1189</v>
      </c>
      <c r="D197" s="56">
        <v>42761</v>
      </c>
      <c r="E197" s="55" t="s">
        <v>21</v>
      </c>
      <c r="F197" s="102">
        <v>45</v>
      </c>
      <c r="G197" s="87">
        <v>1</v>
      </c>
      <c r="H197" s="101">
        <v>43091040</v>
      </c>
      <c r="I197" s="101">
        <v>26469</v>
      </c>
    </row>
    <row r="198" spans="2:9" ht="14.25">
      <c r="B198" s="55" t="s">
        <v>1338</v>
      </c>
      <c r="C198" s="55" t="s">
        <v>1339</v>
      </c>
      <c r="D198" s="56">
        <v>43769</v>
      </c>
      <c r="E198" s="55" t="s">
        <v>18</v>
      </c>
      <c r="F198" s="90"/>
      <c r="G198" s="87">
        <v>1</v>
      </c>
      <c r="H198" s="89">
        <v>42656583</v>
      </c>
      <c r="I198" s="89">
        <v>31675</v>
      </c>
    </row>
    <row r="199" spans="2:9" ht="14.25">
      <c r="B199" s="57" t="s">
        <v>1465</v>
      </c>
      <c r="C199" s="57" t="s">
        <v>1466</v>
      </c>
      <c r="D199" s="56">
        <v>43874</v>
      </c>
      <c r="E199" s="55" t="s">
        <v>21</v>
      </c>
      <c r="F199" s="94">
        <v>47</v>
      </c>
      <c r="G199" s="87">
        <v>1</v>
      </c>
      <c r="H199" s="88">
        <v>41684305</v>
      </c>
      <c r="I199" s="88">
        <v>26340</v>
      </c>
    </row>
    <row r="200" spans="2:9" ht="14.25">
      <c r="B200" s="55" t="s">
        <v>920</v>
      </c>
      <c r="C200" s="55" t="s">
        <v>921</v>
      </c>
      <c r="D200" s="58">
        <v>42964</v>
      </c>
      <c r="E200" s="55" t="s">
        <v>21</v>
      </c>
      <c r="F200" s="87">
        <v>45</v>
      </c>
      <c r="G200" s="87">
        <v>1</v>
      </c>
      <c r="H200" s="101">
        <v>41650439</v>
      </c>
      <c r="I200" s="101">
        <v>30511</v>
      </c>
    </row>
    <row r="201" spans="2:9" ht="14.25">
      <c r="B201" s="55" t="s">
        <v>288</v>
      </c>
      <c r="C201" s="55" t="s">
        <v>289</v>
      </c>
      <c r="D201" s="56">
        <v>43517</v>
      </c>
      <c r="E201" s="55" t="s">
        <v>15</v>
      </c>
      <c r="F201" s="98">
        <v>45</v>
      </c>
      <c r="G201" s="87">
        <v>1</v>
      </c>
      <c r="H201" s="88">
        <v>40885370</v>
      </c>
      <c r="I201" s="88">
        <v>26680</v>
      </c>
    </row>
    <row r="202" spans="2:9" ht="14.25">
      <c r="B202" s="57" t="s">
        <v>467</v>
      </c>
      <c r="C202" s="57" t="s">
        <v>468</v>
      </c>
      <c r="D202" s="56">
        <v>43265</v>
      </c>
      <c r="E202" s="59" t="s">
        <v>21</v>
      </c>
      <c r="F202" s="100"/>
      <c r="G202" s="87">
        <v>1</v>
      </c>
      <c r="H202" s="88">
        <v>40788062</v>
      </c>
      <c r="I202" s="88">
        <v>31382</v>
      </c>
    </row>
    <row r="203" spans="2:9" ht="14.25">
      <c r="B203" s="61" t="s">
        <v>1190</v>
      </c>
      <c r="C203" s="61" t="s">
        <v>1191</v>
      </c>
      <c r="D203" s="56">
        <v>42663</v>
      </c>
      <c r="E203" s="64" t="s">
        <v>18</v>
      </c>
      <c r="F203" s="102"/>
      <c r="G203" s="87">
        <v>1</v>
      </c>
      <c r="H203" s="103">
        <v>40659612</v>
      </c>
      <c r="I203" s="103">
        <v>29878</v>
      </c>
    </row>
    <row r="204" spans="2:9" ht="14.25">
      <c r="B204" s="55" t="s">
        <v>388</v>
      </c>
      <c r="C204" s="55" t="s">
        <v>389</v>
      </c>
      <c r="D204" s="56">
        <v>43461</v>
      </c>
      <c r="E204" s="55" t="s">
        <v>21</v>
      </c>
      <c r="F204" s="98">
        <v>43</v>
      </c>
      <c r="G204" s="87">
        <v>1</v>
      </c>
      <c r="H204" s="88">
        <v>40511945</v>
      </c>
      <c r="I204" s="88">
        <v>28122</v>
      </c>
    </row>
    <row r="205" spans="2:9" ht="14.25">
      <c r="B205" s="55" t="s">
        <v>1349</v>
      </c>
      <c r="C205" s="55" t="s">
        <v>1349</v>
      </c>
      <c r="D205" s="56">
        <v>43776</v>
      </c>
      <c r="E205" s="55" t="s">
        <v>15</v>
      </c>
      <c r="F205" s="94">
        <v>55</v>
      </c>
      <c r="G205" s="87">
        <v>1</v>
      </c>
      <c r="H205" s="89">
        <v>40444768</v>
      </c>
      <c r="I205" s="89">
        <v>26838</v>
      </c>
    </row>
    <row r="206" spans="2:9" ht="14.25">
      <c r="B206" s="61" t="s">
        <v>1036</v>
      </c>
      <c r="C206" s="61" t="s">
        <v>1037</v>
      </c>
      <c r="D206" s="56">
        <v>42831</v>
      </c>
      <c r="E206" s="59" t="s">
        <v>21</v>
      </c>
      <c r="F206" s="100">
        <v>37</v>
      </c>
      <c r="G206" s="87">
        <v>1</v>
      </c>
      <c r="H206" s="101">
        <v>40413635</v>
      </c>
      <c r="I206" s="101">
        <v>28410</v>
      </c>
    </row>
    <row r="207" spans="2:9" ht="14.25">
      <c r="B207" s="57" t="s">
        <v>1383</v>
      </c>
      <c r="C207" s="57" t="s">
        <v>1383</v>
      </c>
      <c r="D207" s="56">
        <v>43804</v>
      </c>
      <c r="E207" s="55" t="s">
        <v>21</v>
      </c>
      <c r="F207" s="94">
        <v>59</v>
      </c>
      <c r="G207" s="87">
        <v>1</v>
      </c>
      <c r="H207" s="89">
        <v>40246872</v>
      </c>
      <c r="I207" s="89">
        <v>27484</v>
      </c>
    </row>
    <row r="208" spans="2:9" ht="14.25">
      <c r="B208" s="57" t="s">
        <v>1428</v>
      </c>
      <c r="C208" s="57" t="s">
        <v>1429</v>
      </c>
      <c r="D208" s="56">
        <v>43839</v>
      </c>
      <c r="E208" s="59" t="s">
        <v>15</v>
      </c>
      <c r="F208" s="125">
        <v>52</v>
      </c>
      <c r="G208" s="87">
        <v>1</v>
      </c>
      <c r="H208" s="88">
        <v>40207145</v>
      </c>
      <c r="I208" s="88">
        <v>25973</v>
      </c>
    </row>
    <row r="209" spans="2:9" ht="14.25">
      <c r="B209" s="55" t="s">
        <v>641</v>
      </c>
      <c r="C209" s="55" t="s">
        <v>642</v>
      </c>
      <c r="D209" s="56">
        <v>43223</v>
      </c>
      <c r="E209" s="55" t="s">
        <v>27</v>
      </c>
      <c r="F209" s="100">
        <v>45</v>
      </c>
      <c r="G209" s="87">
        <v>1</v>
      </c>
      <c r="H209" s="88">
        <v>40149692</v>
      </c>
      <c r="I209" s="88">
        <v>28524</v>
      </c>
    </row>
    <row r="210" spans="2:9" ht="14.25">
      <c r="B210" s="57" t="s">
        <v>544</v>
      </c>
      <c r="C210" s="57" t="s">
        <v>545</v>
      </c>
      <c r="D210" s="56">
        <v>43265</v>
      </c>
      <c r="E210" s="59" t="s">
        <v>33</v>
      </c>
      <c r="F210" s="100">
        <v>49</v>
      </c>
      <c r="G210" s="87">
        <v>1</v>
      </c>
      <c r="H210" s="101">
        <v>39916586</v>
      </c>
      <c r="I210" s="101">
        <v>28502</v>
      </c>
    </row>
    <row r="211" spans="2:9" ht="14.25">
      <c r="B211" s="55" t="s">
        <v>1192</v>
      </c>
      <c r="C211" s="55" t="s">
        <v>1192</v>
      </c>
      <c r="D211" s="56">
        <v>42705</v>
      </c>
      <c r="E211" s="55" t="s">
        <v>18</v>
      </c>
      <c r="F211" s="102"/>
      <c r="G211" s="87">
        <v>1</v>
      </c>
      <c r="H211" s="103">
        <v>39778670</v>
      </c>
      <c r="I211" s="103">
        <v>30374</v>
      </c>
    </row>
    <row r="212" spans="2:9" ht="14.25">
      <c r="B212" s="62" t="s">
        <v>151</v>
      </c>
      <c r="C212" s="57" t="s">
        <v>152</v>
      </c>
      <c r="D212" s="56">
        <v>43573</v>
      </c>
      <c r="E212" s="59" t="s">
        <v>27</v>
      </c>
      <c r="F212" s="86">
        <v>28</v>
      </c>
      <c r="G212" s="87">
        <v>1</v>
      </c>
      <c r="H212" s="88">
        <v>39481655</v>
      </c>
      <c r="I212" s="99">
        <v>28485</v>
      </c>
    </row>
    <row r="213" spans="2:9" ht="14.25">
      <c r="B213" s="57" t="s">
        <v>349</v>
      </c>
      <c r="C213" s="57" t="s">
        <v>350</v>
      </c>
      <c r="D213" s="56">
        <v>43447</v>
      </c>
      <c r="E213" s="55" t="s">
        <v>15</v>
      </c>
      <c r="F213" s="98">
        <v>48</v>
      </c>
      <c r="G213" s="87">
        <v>1</v>
      </c>
      <c r="H213" s="88">
        <v>39169930</v>
      </c>
      <c r="I213" s="88">
        <v>27693</v>
      </c>
    </row>
    <row r="214" spans="2:9" ht="14.25">
      <c r="B214" s="55" t="s">
        <v>918</v>
      </c>
      <c r="C214" s="55" t="s">
        <v>919</v>
      </c>
      <c r="D214" s="58">
        <v>42964</v>
      </c>
      <c r="E214" s="55" t="s">
        <v>15</v>
      </c>
      <c r="F214" s="87">
        <v>16</v>
      </c>
      <c r="G214" s="87">
        <v>1</v>
      </c>
      <c r="H214" s="101">
        <v>38687800</v>
      </c>
      <c r="I214" s="101">
        <v>29745</v>
      </c>
    </row>
    <row r="215" spans="2:9" ht="14.25">
      <c r="B215" s="57" t="s">
        <v>1526</v>
      </c>
      <c r="C215" s="57" t="s">
        <v>1526</v>
      </c>
      <c r="D215" s="56">
        <v>44042</v>
      </c>
      <c r="E215" s="55" t="s">
        <v>21</v>
      </c>
      <c r="F215" s="86">
        <v>75</v>
      </c>
      <c r="G215" s="87">
        <v>1</v>
      </c>
      <c r="H215" s="88">
        <v>38255142</v>
      </c>
      <c r="I215" s="89">
        <v>25978</v>
      </c>
    </row>
    <row r="216" spans="2:9" ht="14.25">
      <c r="B216" s="55" t="s">
        <v>1327</v>
      </c>
      <c r="C216" s="55" t="s">
        <v>1328</v>
      </c>
      <c r="D216" s="56">
        <v>43762</v>
      </c>
      <c r="E216" s="55" t="s">
        <v>15</v>
      </c>
      <c r="F216" s="90"/>
      <c r="G216" s="87">
        <v>1</v>
      </c>
      <c r="H216" s="89">
        <v>38115107</v>
      </c>
      <c r="I216" s="89">
        <v>34660</v>
      </c>
    </row>
    <row r="217" spans="2:9" ht="14.25">
      <c r="B217" s="55" t="s">
        <v>619</v>
      </c>
      <c r="C217" s="55" t="s">
        <v>620</v>
      </c>
      <c r="D217" s="56">
        <v>43251</v>
      </c>
      <c r="E217" s="55" t="s">
        <v>18</v>
      </c>
      <c r="F217" s="100"/>
      <c r="G217" s="87">
        <v>1</v>
      </c>
      <c r="H217" s="88">
        <v>37844660</v>
      </c>
      <c r="I217" s="88">
        <v>27002</v>
      </c>
    </row>
    <row r="218" spans="2:9" ht="14.25">
      <c r="B218" s="55" t="s">
        <v>403</v>
      </c>
      <c r="C218" s="55" t="s">
        <v>403</v>
      </c>
      <c r="D218" s="56">
        <v>43440</v>
      </c>
      <c r="E218" s="55" t="s">
        <v>15</v>
      </c>
      <c r="F218" s="98">
        <v>50</v>
      </c>
      <c r="G218" s="87">
        <v>1</v>
      </c>
      <c r="H218" s="89">
        <v>37708019</v>
      </c>
      <c r="I218" s="89">
        <v>26277</v>
      </c>
    </row>
    <row r="219" spans="2:9" ht="14.25">
      <c r="B219" s="55" t="s">
        <v>1083</v>
      </c>
      <c r="C219" s="55" t="s">
        <v>1084</v>
      </c>
      <c r="D219" s="56">
        <v>42782</v>
      </c>
      <c r="E219" s="55" t="s">
        <v>21</v>
      </c>
      <c r="F219" s="102">
        <v>35</v>
      </c>
      <c r="G219" s="87">
        <v>1</v>
      </c>
      <c r="H219" s="101">
        <v>37662308</v>
      </c>
      <c r="I219" s="101">
        <v>26494</v>
      </c>
    </row>
    <row r="220" spans="2:9" ht="14.25">
      <c r="B220" s="57" t="s">
        <v>308</v>
      </c>
      <c r="C220" s="57" t="s">
        <v>309</v>
      </c>
      <c r="D220" s="56">
        <v>43496</v>
      </c>
      <c r="E220" s="59" t="s">
        <v>33</v>
      </c>
      <c r="F220" s="86">
        <v>48</v>
      </c>
      <c r="G220" s="87">
        <v>1</v>
      </c>
      <c r="H220" s="89">
        <v>37216507</v>
      </c>
      <c r="I220" s="89">
        <v>24079</v>
      </c>
    </row>
    <row r="221" spans="2:9" ht="14.25">
      <c r="B221" s="57" t="s">
        <v>766</v>
      </c>
      <c r="C221" s="57" t="s">
        <v>767</v>
      </c>
      <c r="D221" s="56">
        <v>43097</v>
      </c>
      <c r="E221" s="59" t="s">
        <v>27</v>
      </c>
      <c r="F221" s="100">
        <v>33</v>
      </c>
      <c r="G221" s="87">
        <v>1</v>
      </c>
      <c r="H221" s="101">
        <v>36762955</v>
      </c>
      <c r="I221" s="101">
        <v>26518</v>
      </c>
    </row>
    <row r="222" spans="2:9" ht="14.25">
      <c r="B222" s="57" t="s">
        <v>1407</v>
      </c>
      <c r="C222" s="57" t="s">
        <v>1406</v>
      </c>
      <c r="D222" s="56">
        <v>43825</v>
      </c>
      <c r="E222" s="55" t="s">
        <v>27</v>
      </c>
      <c r="F222" s="124"/>
      <c r="G222" s="87">
        <v>1</v>
      </c>
      <c r="H222" s="88">
        <v>36739645</v>
      </c>
      <c r="I222" s="88">
        <v>25759</v>
      </c>
    </row>
    <row r="223" spans="2:9" ht="14.25">
      <c r="B223" s="57" t="s">
        <v>275</v>
      </c>
      <c r="C223" s="57" t="s">
        <v>276</v>
      </c>
      <c r="D223" s="56">
        <v>43377</v>
      </c>
      <c r="E223" s="59" t="s">
        <v>21</v>
      </c>
      <c r="F223" s="98">
        <v>44</v>
      </c>
      <c r="G223" s="87">
        <v>1</v>
      </c>
      <c r="H223" s="88">
        <v>36535777</v>
      </c>
      <c r="I223" s="88">
        <v>24960</v>
      </c>
    </row>
    <row r="224" spans="2:9" ht="14.25">
      <c r="B224" s="57" t="s">
        <v>273</v>
      </c>
      <c r="C224" s="57" t="s">
        <v>274</v>
      </c>
      <c r="D224" s="56">
        <v>43503</v>
      </c>
      <c r="E224" s="55" t="s">
        <v>18</v>
      </c>
      <c r="F224" s="98">
        <v>56</v>
      </c>
      <c r="G224" s="87">
        <v>1</v>
      </c>
      <c r="H224" s="89">
        <v>36124840</v>
      </c>
      <c r="I224" s="89">
        <v>24810</v>
      </c>
    </row>
    <row r="225" spans="2:9" ht="14.25">
      <c r="B225" s="55" t="s">
        <v>1490</v>
      </c>
      <c r="C225" s="55" t="s">
        <v>1491</v>
      </c>
      <c r="D225" s="38">
        <v>43895</v>
      </c>
      <c r="E225" s="39" t="s">
        <v>18</v>
      </c>
      <c r="F225" s="23">
        <v>72</v>
      </c>
      <c r="G225" s="87">
        <v>1</v>
      </c>
      <c r="H225" s="34">
        <v>35951715</v>
      </c>
      <c r="I225" s="34">
        <v>23934</v>
      </c>
    </row>
    <row r="226" spans="2:9" ht="14.25">
      <c r="B226" s="57" t="s">
        <v>100</v>
      </c>
      <c r="C226" s="57" t="s">
        <v>100</v>
      </c>
      <c r="D226" s="56">
        <v>43643</v>
      </c>
      <c r="E226" s="55" t="s">
        <v>27</v>
      </c>
      <c r="F226" s="98">
        <v>70</v>
      </c>
      <c r="G226" s="87">
        <v>1</v>
      </c>
      <c r="H226" s="88">
        <v>35252745</v>
      </c>
      <c r="I226" s="99">
        <v>24958</v>
      </c>
    </row>
    <row r="227" spans="2:9" ht="14.25">
      <c r="B227" s="57" t="s">
        <v>439</v>
      </c>
      <c r="C227" s="57" t="s">
        <v>440</v>
      </c>
      <c r="D227" s="56">
        <v>43391</v>
      </c>
      <c r="E227" s="55" t="s">
        <v>15</v>
      </c>
      <c r="F227" s="98">
        <v>40</v>
      </c>
      <c r="G227" s="87">
        <v>1</v>
      </c>
      <c r="H227" s="89">
        <v>35234265</v>
      </c>
      <c r="I227" s="89">
        <v>26053</v>
      </c>
    </row>
    <row r="228" spans="2:9" ht="14.25">
      <c r="B228" s="57" t="s">
        <v>382</v>
      </c>
      <c r="C228" s="57" t="s">
        <v>383</v>
      </c>
      <c r="D228" s="56">
        <v>43426</v>
      </c>
      <c r="E228" s="59" t="s">
        <v>18</v>
      </c>
      <c r="F228" s="98">
        <v>82</v>
      </c>
      <c r="G228" s="87">
        <v>1</v>
      </c>
      <c r="H228" s="89">
        <v>34918450</v>
      </c>
      <c r="I228" s="89">
        <v>25184</v>
      </c>
    </row>
    <row r="229" spans="2:9" ht="14.25">
      <c r="B229" s="63" t="s">
        <v>1193</v>
      </c>
      <c r="C229" s="61" t="s">
        <v>1194</v>
      </c>
      <c r="D229" s="56">
        <v>42635</v>
      </c>
      <c r="E229" s="59" t="s">
        <v>18</v>
      </c>
      <c r="F229" s="102"/>
      <c r="G229" s="87">
        <v>1</v>
      </c>
      <c r="H229" s="101">
        <v>34771663</v>
      </c>
      <c r="I229" s="103">
        <v>25623</v>
      </c>
    </row>
    <row r="230" spans="2:9" ht="14.25">
      <c r="B230" s="57" t="s">
        <v>744</v>
      </c>
      <c r="C230" s="57" t="s">
        <v>745</v>
      </c>
      <c r="D230" s="56">
        <v>43118</v>
      </c>
      <c r="E230" s="59" t="s">
        <v>15</v>
      </c>
      <c r="F230" s="100"/>
      <c r="G230" s="87">
        <v>1</v>
      </c>
      <c r="H230" s="101">
        <v>34473263</v>
      </c>
      <c r="I230" s="101">
        <v>23745</v>
      </c>
    </row>
    <row r="231" spans="2:9" ht="14.25">
      <c r="B231" s="55" t="s">
        <v>96</v>
      </c>
      <c r="C231" s="55" t="s">
        <v>97</v>
      </c>
      <c r="D231" s="56">
        <v>43671</v>
      </c>
      <c r="E231" s="55" t="s">
        <v>15</v>
      </c>
      <c r="F231" s="98">
        <v>55</v>
      </c>
      <c r="G231" s="87">
        <v>1</v>
      </c>
      <c r="H231" s="88">
        <v>34039462</v>
      </c>
      <c r="I231" s="99">
        <v>25084</v>
      </c>
    </row>
    <row r="232" spans="2:9" ht="14.25">
      <c r="B232" s="55" t="s">
        <v>680</v>
      </c>
      <c r="C232" s="55" t="s">
        <v>681</v>
      </c>
      <c r="D232" s="56">
        <v>43181</v>
      </c>
      <c r="E232" s="55" t="s">
        <v>18</v>
      </c>
      <c r="F232" s="100"/>
      <c r="G232" s="87">
        <v>1</v>
      </c>
      <c r="H232" s="101">
        <v>33875005</v>
      </c>
      <c r="I232" s="101">
        <v>25840</v>
      </c>
    </row>
    <row r="233" spans="2:9" ht="14.25">
      <c r="B233" s="55" t="s">
        <v>238</v>
      </c>
      <c r="C233" s="55" t="s">
        <v>239</v>
      </c>
      <c r="D233" s="56">
        <v>43538</v>
      </c>
      <c r="E233" s="55" t="s">
        <v>15</v>
      </c>
      <c r="F233" s="98">
        <v>45</v>
      </c>
      <c r="G233" s="87">
        <v>1</v>
      </c>
      <c r="H233" s="89">
        <v>33594965</v>
      </c>
      <c r="I233" s="89">
        <v>24302</v>
      </c>
    </row>
    <row r="234" spans="2:9" ht="14.25">
      <c r="B234" s="55" t="s">
        <v>716</v>
      </c>
      <c r="C234" s="55" t="s">
        <v>717</v>
      </c>
      <c r="D234" s="56">
        <v>43153</v>
      </c>
      <c r="E234" s="55" t="s">
        <v>15</v>
      </c>
      <c r="F234" s="100"/>
      <c r="G234" s="87">
        <v>1</v>
      </c>
      <c r="H234" s="103">
        <v>33341942</v>
      </c>
      <c r="I234" s="104">
        <v>22963</v>
      </c>
    </row>
    <row r="235" spans="2:9" ht="14.25">
      <c r="B235" s="55" t="s">
        <v>1438</v>
      </c>
      <c r="C235" s="55" t="s">
        <v>1439</v>
      </c>
      <c r="D235" s="56">
        <v>43853</v>
      </c>
      <c r="E235" s="55" t="s">
        <v>18</v>
      </c>
      <c r="F235" s="94">
        <v>44</v>
      </c>
      <c r="G235" s="87">
        <v>1</v>
      </c>
      <c r="H235" s="88">
        <v>33175085</v>
      </c>
      <c r="I235" s="99">
        <v>21232</v>
      </c>
    </row>
    <row r="236" spans="2:9" ht="14.25">
      <c r="B236" s="55" t="s">
        <v>740</v>
      </c>
      <c r="C236" s="55" t="s">
        <v>741</v>
      </c>
      <c r="D236" s="56">
        <v>43125</v>
      </c>
      <c r="E236" s="55" t="s">
        <v>15</v>
      </c>
      <c r="F236" s="100"/>
      <c r="G236" s="87">
        <v>1</v>
      </c>
      <c r="H236" s="101">
        <v>32776225</v>
      </c>
      <c r="I236" s="101">
        <v>22404</v>
      </c>
    </row>
    <row r="237" spans="2:9" ht="14.25">
      <c r="B237" s="57" t="s">
        <v>874</v>
      </c>
      <c r="C237" s="57" t="s">
        <v>875</v>
      </c>
      <c r="D237" s="56">
        <v>42999</v>
      </c>
      <c r="E237" s="59" t="s">
        <v>21</v>
      </c>
      <c r="F237" s="100">
        <v>60</v>
      </c>
      <c r="G237" s="87">
        <v>1</v>
      </c>
      <c r="H237" s="101">
        <v>32649801</v>
      </c>
      <c r="I237" s="101">
        <v>24272</v>
      </c>
    </row>
    <row r="238" spans="2:9" ht="14.25">
      <c r="B238" s="55" t="s">
        <v>192</v>
      </c>
      <c r="C238" s="55" t="s">
        <v>193</v>
      </c>
      <c r="D238" s="56">
        <v>43517</v>
      </c>
      <c r="E238" s="55" t="s">
        <v>45</v>
      </c>
      <c r="F238" s="86">
        <v>41</v>
      </c>
      <c r="G238" s="87">
        <v>1</v>
      </c>
      <c r="H238" s="88">
        <v>32591990</v>
      </c>
      <c r="I238" s="88">
        <v>22010</v>
      </c>
    </row>
    <row r="239" spans="2:9" ht="14.25">
      <c r="B239" s="61" t="s">
        <v>1041</v>
      </c>
      <c r="C239" s="61" t="s">
        <v>1042</v>
      </c>
      <c r="D239" s="56">
        <v>42824</v>
      </c>
      <c r="E239" s="59" t="s">
        <v>21</v>
      </c>
      <c r="F239" s="100">
        <v>67</v>
      </c>
      <c r="G239" s="87">
        <v>1</v>
      </c>
      <c r="H239" s="101">
        <v>32393202</v>
      </c>
      <c r="I239" s="101">
        <v>24677</v>
      </c>
    </row>
    <row r="240" spans="2:9" ht="14.25">
      <c r="B240" s="57" t="s">
        <v>572</v>
      </c>
      <c r="C240" s="57" t="s">
        <v>573</v>
      </c>
      <c r="D240" s="56">
        <v>43280</v>
      </c>
      <c r="E240" s="55" t="s">
        <v>33</v>
      </c>
      <c r="F240" s="100">
        <v>47</v>
      </c>
      <c r="G240" s="87">
        <v>1</v>
      </c>
      <c r="H240" s="88">
        <v>32136095</v>
      </c>
      <c r="I240" s="88">
        <v>22036</v>
      </c>
    </row>
    <row r="241" spans="2:9" ht="14.25">
      <c r="B241" s="57" t="s">
        <v>198</v>
      </c>
      <c r="C241" s="57" t="s">
        <v>199</v>
      </c>
      <c r="D241" s="56">
        <v>43552</v>
      </c>
      <c r="E241" s="55" t="s">
        <v>18</v>
      </c>
      <c r="F241" s="98">
        <v>77</v>
      </c>
      <c r="G241" s="87">
        <v>1</v>
      </c>
      <c r="H241" s="89">
        <v>31805520</v>
      </c>
      <c r="I241" s="89">
        <v>21485</v>
      </c>
    </row>
    <row r="242" spans="2:9" ht="14.25">
      <c r="B242" s="55" t="s">
        <v>526</v>
      </c>
      <c r="C242" s="55" t="s">
        <v>527</v>
      </c>
      <c r="D242" s="56">
        <v>43314</v>
      </c>
      <c r="E242" s="55" t="s">
        <v>18</v>
      </c>
      <c r="F242" s="100"/>
      <c r="G242" s="87">
        <v>1</v>
      </c>
      <c r="H242" s="88">
        <v>31717741</v>
      </c>
      <c r="I242" s="88">
        <v>24942</v>
      </c>
    </row>
    <row r="243" spans="2:9" ht="14.25">
      <c r="B243" s="63" t="s">
        <v>1195</v>
      </c>
      <c r="C243" s="61" t="s">
        <v>1196</v>
      </c>
      <c r="D243" s="56">
        <v>42649</v>
      </c>
      <c r="E243" s="59" t="s">
        <v>21</v>
      </c>
      <c r="F243" s="102">
        <v>36</v>
      </c>
      <c r="G243" s="87">
        <v>1</v>
      </c>
      <c r="H243" s="103">
        <v>31688350</v>
      </c>
      <c r="I243" s="103">
        <v>36247</v>
      </c>
    </row>
    <row r="244" spans="2:9" ht="14.25">
      <c r="B244" s="57" t="s">
        <v>1013</v>
      </c>
      <c r="C244" s="57" t="s">
        <v>1014</v>
      </c>
      <c r="D244" s="56">
        <v>42852</v>
      </c>
      <c r="E244" s="59" t="s">
        <v>33</v>
      </c>
      <c r="F244" s="100">
        <v>51</v>
      </c>
      <c r="G244" s="87">
        <v>1</v>
      </c>
      <c r="H244" s="101">
        <v>31637802</v>
      </c>
      <c r="I244" s="101">
        <v>21676</v>
      </c>
    </row>
    <row r="245" spans="2:9" ht="14.25">
      <c r="B245" s="57" t="s">
        <v>808</v>
      </c>
      <c r="C245" s="57" t="s">
        <v>808</v>
      </c>
      <c r="D245" s="56">
        <v>43062</v>
      </c>
      <c r="E245" s="59" t="s">
        <v>18</v>
      </c>
      <c r="F245" s="100"/>
      <c r="G245" s="87">
        <v>1</v>
      </c>
      <c r="H245" s="101">
        <v>31471045</v>
      </c>
      <c r="I245" s="101">
        <v>23590</v>
      </c>
    </row>
    <row r="246" spans="2:9" ht="14.25">
      <c r="B246" s="57" t="s">
        <v>887</v>
      </c>
      <c r="C246" s="57" t="s">
        <v>888</v>
      </c>
      <c r="D246" s="56">
        <v>42992</v>
      </c>
      <c r="E246" s="59" t="s">
        <v>33</v>
      </c>
      <c r="F246" s="100">
        <v>49</v>
      </c>
      <c r="G246" s="87">
        <v>1</v>
      </c>
      <c r="H246" s="101">
        <v>31390941</v>
      </c>
      <c r="I246" s="101">
        <v>23109</v>
      </c>
    </row>
    <row r="247" spans="2:9" ht="14.25">
      <c r="B247" s="57" t="s">
        <v>828</v>
      </c>
      <c r="C247" s="57" t="s">
        <v>828</v>
      </c>
      <c r="D247" s="56">
        <v>43041</v>
      </c>
      <c r="E247" s="59" t="s">
        <v>33</v>
      </c>
      <c r="F247" s="100">
        <v>61</v>
      </c>
      <c r="G247" s="87">
        <v>1</v>
      </c>
      <c r="H247" s="103">
        <v>31291519</v>
      </c>
      <c r="I247" s="104">
        <v>22797</v>
      </c>
    </row>
    <row r="248" spans="2:9" ht="14.25">
      <c r="B248" s="55" t="s">
        <v>22</v>
      </c>
      <c r="C248" s="55" t="s">
        <v>23</v>
      </c>
      <c r="D248" s="56">
        <v>43727</v>
      </c>
      <c r="E248" s="55" t="s">
        <v>24</v>
      </c>
      <c r="F248" s="98">
        <v>68</v>
      </c>
      <c r="G248" s="87">
        <v>1</v>
      </c>
      <c r="H248" s="88">
        <v>31155212</v>
      </c>
      <c r="I248" s="88">
        <v>22330</v>
      </c>
    </row>
    <row r="249" spans="2:9" ht="14.25">
      <c r="B249" s="55" t="s">
        <v>749</v>
      </c>
      <c r="C249" s="55" t="s">
        <v>750</v>
      </c>
      <c r="D249" s="56">
        <v>43111</v>
      </c>
      <c r="E249" s="55" t="s">
        <v>27</v>
      </c>
      <c r="F249" s="100">
        <v>42</v>
      </c>
      <c r="G249" s="87">
        <v>1</v>
      </c>
      <c r="H249" s="101">
        <v>31128947</v>
      </c>
      <c r="I249" s="101">
        <v>21323</v>
      </c>
    </row>
    <row r="250" spans="2:9" ht="14.25">
      <c r="B250" s="55" t="s">
        <v>1350</v>
      </c>
      <c r="C250" s="55" t="s">
        <v>1351</v>
      </c>
      <c r="D250" s="56">
        <v>43776</v>
      </c>
      <c r="E250" s="55" t="s">
        <v>21</v>
      </c>
      <c r="F250" s="94">
        <v>40</v>
      </c>
      <c r="G250" s="87">
        <v>1</v>
      </c>
      <c r="H250" s="89">
        <v>31060720</v>
      </c>
      <c r="I250" s="89">
        <v>19980</v>
      </c>
    </row>
    <row r="251" spans="2:9" ht="14.25">
      <c r="B251" s="55" t="s">
        <v>1197</v>
      </c>
      <c r="C251" s="55" t="s">
        <v>1198</v>
      </c>
      <c r="D251" s="56">
        <v>42642</v>
      </c>
      <c r="E251" s="59" t="s">
        <v>15</v>
      </c>
      <c r="F251" s="102"/>
      <c r="G251" s="87">
        <v>1</v>
      </c>
      <c r="H251" s="103">
        <v>30504876</v>
      </c>
      <c r="I251" s="103">
        <v>21964</v>
      </c>
    </row>
    <row r="252" spans="2:9" ht="14.25">
      <c r="B252" s="57" t="s">
        <v>343</v>
      </c>
      <c r="C252" s="57" t="s">
        <v>344</v>
      </c>
      <c r="D252" s="56">
        <v>43475</v>
      </c>
      <c r="E252" s="59" t="s">
        <v>21</v>
      </c>
      <c r="F252" s="98">
        <v>37</v>
      </c>
      <c r="G252" s="87">
        <v>1</v>
      </c>
      <c r="H252" s="88">
        <v>30441048</v>
      </c>
      <c r="I252" s="88">
        <v>19844</v>
      </c>
    </row>
    <row r="253" spans="2:9" ht="14.25">
      <c r="B253" s="63" t="s">
        <v>1199</v>
      </c>
      <c r="C253" s="66" t="s">
        <v>1200</v>
      </c>
      <c r="D253" s="56">
        <v>42600</v>
      </c>
      <c r="E253" s="64" t="s">
        <v>18</v>
      </c>
      <c r="F253" s="100"/>
      <c r="G253" s="87">
        <v>1</v>
      </c>
      <c r="H253" s="89">
        <v>30214468</v>
      </c>
      <c r="I253" s="89">
        <v>23262</v>
      </c>
    </row>
    <row r="254" spans="2:9" ht="14.25">
      <c r="B254" s="57" t="s">
        <v>831</v>
      </c>
      <c r="C254" s="57" t="s">
        <v>832</v>
      </c>
      <c r="D254" s="56">
        <v>43041</v>
      </c>
      <c r="E254" s="59" t="s">
        <v>33</v>
      </c>
      <c r="F254" s="100">
        <v>55</v>
      </c>
      <c r="G254" s="87">
        <v>1</v>
      </c>
      <c r="H254" s="103">
        <v>29722933</v>
      </c>
      <c r="I254" s="104">
        <v>21858</v>
      </c>
    </row>
    <row r="255" spans="2:9" ht="14.25">
      <c r="B255" s="62" t="s">
        <v>446</v>
      </c>
      <c r="C255" s="57" t="s">
        <v>447</v>
      </c>
      <c r="D255" s="56">
        <v>43398</v>
      </c>
      <c r="E255" s="59" t="s">
        <v>21</v>
      </c>
      <c r="F255" s="86">
        <v>45</v>
      </c>
      <c r="G255" s="87">
        <v>1</v>
      </c>
      <c r="H255" s="89">
        <v>29367335</v>
      </c>
      <c r="I255" s="89">
        <v>27955</v>
      </c>
    </row>
    <row r="256" spans="2:9" ht="14.25">
      <c r="B256" s="55" t="s">
        <v>116</v>
      </c>
      <c r="C256" s="55" t="s">
        <v>117</v>
      </c>
      <c r="D256" s="56">
        <v>43608</v>
      </c>
      <c r="E256" s="55" t="s">
        <v>33</v>
      </c>
      <c r="F256" s="86">
        <v>53</v>
      </c>
      <c r="G256" s="87">
        <v>1</v>
      </c>
      <c r="H256" s="89">
        <v>29234005</v>
      </c>
      <c r="I256" s="89">
        <v>20051</v>
      </c>
    </row>
    <row r="257" spans="2:9" ht="14.25">
      <c r="B257" s="57" t="s">
        <v>1005</v>
      </c>
      <c r="C257" s="57" t="s">
        <v>1006</v>
      </c>
      <c r="D257" s="56">
        <v>42866</v>
      </c>
      <c r="E257" s="59" t="s">
        <v>21</v>
      </c>
      <c r="F257" s="100">
        <v>36</v>
      </c>
      <c r="G257" s="87">
        <v>1</v>
      </c>
      <c r="H257" s="101">
        <v>29185215</v>
      </c>
      <c r="I257" s="101">
        <v>20618</v>
      </c>
    </row>
    <row r="258" spans="2:9" ht="14.25">
      <c r="B258" s="57" t="s">
        <v>865</v>
      </c>
      <c r="C258" s="57" t="s">
        <v>866</v>
      </c>
      <c r="D258" s="56">
        <v>43006</v>
      </c>
      <c r="E258" s="59" t="s">
        <v>21</v>
      </c>
      <c r="F258" s="100"/>
      <c r="G258" s="87">
        <v>1</v>
      </c>
      <c r="H258" s="101">
        <v>29170194</v>
      </c>
      <c r="I258" s="101">
        <v>21119</v>
      </c>
    </row>
    <row r="259" spans="2:9" ht="14.25">
      <c r="B259" s="55" t="s">
        <v>126</v>
      </c>
      <c r="C259" s="55" t="s">
        <v>127</v>
      </c>
      <c r="D259" s="56">
        <v>43622</v>
      </c>
      <c r="E259" s="55" t="s">
        <v>15</v>
      </c>
      <c r="F259" s="98">
        <v>50</v>
      </c>
      <c r="G259" s="87">
        <v>1</v>
      </c>
      <c r="H259" s="88">
        <v>28991830</v>
      </c>
      <c r="I259" s="99">
        <v>21452</v>
      </c>
    </row>
    <row r="260" spans="2:9" ht="14.25">
      <c r="B260" s="55" t="s">
        <v>340</v>
      </c>
      <c r="C260" s="55" t="s">
        <v>341</v>
      </c>
      <c r="D260" s="56">
        <v>43454</v>
      </c>
      <c r="E260" s="55" t="s">
        <v>18</v>
      </c>
      <c r="F260" s="90"/>
      <c r="G260" s="87">
        <v>1</v>
      </c>
      <c r="H260" s="88">
        <v>28822290</v>
      </c>
      <c r="I260" s="88">
        <v>22105</v>
      </c>
    </row>
    <row r="261" spans="2:9" ht="14.25">
      <c r="B261" s="55" t="s">
        <v>584</v>
      </c>
      <c r="C261" s="55" t="s">
        <v>585</v>
      </c>
      <c r="D261" s="56">
        <v>43286</v>
      </c>
      <c r="E261" s="55" t="s">
        <v>15</v>
      </c>
      <c r="F261" s="100"/>
      <c r="G261" s="87">
        <v>1</v>
      </c>
      <c r="H261" s="88">
        <v>28818518</v>
      </c>
      <c r="I261" s="88">
        <v>20075</v>
      </c>
    </row>
    <row r="262" spans="2:9" ht="14.25">
      <c r="B262" s="62" t="s">
        <v>1201</v>
      </c>
      <c r="C262" s="61" t="s">
        <v>1202</v>
      </c>
      <c r="D262" s="56">
        <v>42607</v>
      </c>
      <c r="E262" s="59" t="s">
        <v>15</v>
      </c>
      <c r="F262" s="102">
        <v>50</v>
      </c>
      <c r="G262" s="87">
        <v>1</v>
      </c>
      <c r="H262" s="108">
        <v>28652885</v>
      </c>
      <c r="I262" s="108">
        <v>21381</v>
      </c>
    </row>
    <row r="263" spans="2:9" ht="14.25">
      <c r="B263" s="57" t="s">
        <v>762</v>
      </c>
      <c r="C263" s="57" t="s">
        <v>763</v>
      </c>
      <c r="D263" s="56">
        <v>43104</v>
      </c>
      <c r="E263" s="59" t="s">
        <v>15</v>
      </c>
      <c r="F263" s="100">
        <v>28</v>
      </c>
      <c r="G263" s="87">
        <v>1</v>
      </c>
      <c r="H263" s="101">
        <v>28593685</v>
      </c>
      <c r="I263" s="101">
        <v>19150</v>
      </c>
    </row>
    <row r="264" spans="2:9" ht="14.25">
      <c r="B264" s="55" t="s">
        <v>1366</v>
      </c>
      <c r="C264" s="55" t="s">
        <v>1366</v>
      </c>
      <c r="D264" s="56">
        <v>43790</v>
      </c>
      <c r="E264" s="55" t="s">
        <v>112</v>
      </c>
      <c r="F264" s="113"/>
      <c r="G264" s="87">
        <v>1</v>
      </c>
      <c r="H264" s="88">
        <v>28372200</v>
      </c>
      <c r="I264" s="88">
        <v>13001</v>
      </c>
    </row>
    <row r="265" spans="2:9" ht="14.25">
      <c r="B265" s="63" t="s">
        <v>1203</v>
      </c>
      <c r="C265" s="61" t="s">
        <v>1204</v>
      </c>
      <c r="D265" s="56">
        <v>42726</v>
      </c>
      <c r="E265" s="55" t="s">
        <v>21</v>
      </c>
      <c r="F265" s="102">
        <v>36</v>
      </c>
      <c r="G265" s="87">
        <v>1</v>
      </c>
      <c r="H265" s="101">
        <v>28368475</v>
      </c>
      <c r="I265" s="101">
        <v>20654</v>
      </c>
    </row>
    <row r="266" spans="2:9" ht="14.25">
      <c r="B266" s="55" t="s">
        <v>497</v>
      </c>
      <c r="C266" s="55" t="s">
        <v>498</v>
      </c>
      <c r="D266" s="56">
        <v>43370</v>
      </c>
      <c r="E266" s="55" t="s">
        <v>15</v>
      </c>
      <c r="F266" s="98">
        <v>40</v>
      </c>
      <c r="G266" s="87">
        <v>1</v>
      </c>
      <c r="H266" s="88">
        <v>28365631</v>
      </c>
      <c r="I266" s="88">
        <v>20000</v>
      </c>
    </row>
    <row r="267" spans="2:9" ht="14.25">
      <c r="B267" s="57" t="s">
        <v>233</v>
      </c>
      <c r="C267" s="57" t="s">
        <v>233</v>
      </c>
      <c r="D267" s="56">
        <v>43566</v>
      </c>
      <c r="E267" s="55" t="s">
        <v>15</v>
      </c>
      <c r="F267" s="98">
        <v>45</v>
      </c>
      <c r="G267" s="87">
        <v>1</v>
      </c>
      <c r="H267" s="88">
        <v>28342093</v>
      </c>
      <c r="I267" s="88">
        <v>19249</v>
      </c>
    </row>
    <row r="268" spans="2:9" ht="14.25">
      <c r="B268" s="57" t="s">
        <v>1450</v>
      </c>
      <c r="C268" s="57" t="s">
        <v>1451</v>
      </c>
      <c r="D268" s="56">
        <v>43860</v>
      </c>
      <c r="E268" s="55" t="s">
        <v>21</v>
      </c>
      <c r="F268" s="127">
        <v>35</v>
      </c>
      <c r="G268" s="87">
        <v>1</v>
      </c>
      <c r="H268" s="88">
        <v>28333905</v>
      </c>
      <c r="I268" s="99">
        <v>18238</v>
      </c>
    </row>
    <row r="269" spans="2:9" ht="14.25">
      <c r="B269" s="55" t="s">
        <v>1205</v>
      </c>
      <c r="C269" s="55" t="s">
        <v>1206</v>
      </c>
      <c r="D269" s="56">
        <v>42621</v>
      </c>
      <c r="E269" s="55" t="s">
        <v>21</v>
      </c>
      <c r="F269" s="87">
        <v>54</v>
      </c>
      <c r="G269" s="87">
        <v>1</v>
      </c>
      <c r="H269" s="101">
        <v>28193194</v>
      </c>
      <c r="I269" s="101">
        <v>19953</v>
      </c>
    </row>
    <row r="270" spans="2:9" ht="14.25">
      <c r="B270" s="55" t="s">
        <v>28</v>
      </c>
      <c r="C270" s="55" t="s">
        <v>28</v>
      </c>
      <c r="D270" s="56">
        <v>43720</v>
      </c>
      <c r="E270" s="55" t="s">
        <v>27</v>
      </c>
      <c r="F270" s="98">
        <v>58</v>
      </c>
      <c r="G270" s="87">
        <v>1</v>
      </c>
      <c r="H270" s="88">
        <v>27899657</v>
      </c>
      <c r="I270" s="99">
        <v>19956</v>
      </c>
    </row>
    <row r="271" spans="2:9" ht="14.25">
      <c r="B271" s="55" t="s">
        <v>137</v>
      </c>
      <c r="C271" s="55" t="s">
        <v>138</v>
      </c>
      <c r="D271" s="56">
        <v>43636</v>
      </c>
      <c r="E271" s="55" t="s">
        <v>15</v>
      </c>
      <c r="F271" s="98">
        <v>48</v>
      </c>
      <c r="G271" s="87">
        <v>1</v>
      </c>
      <c r="H271" s="88">
        <v>27551315</v>
      </c>
      <c r="I271" s="99">
        <v>18587</v>
      </c>
    </row>
    <row r="272" spans="2:9" ht="14.25">
      <c r="B272" s="61" t="s">
        <v>1087</v>
      </c>
      <c r="C272" s="61" t="s">
        <v>1088</v>
      </c>
      <c r="D272" s="56">
        <v>42782</v>
      </c>
      <c r="E272" s="59" t="s">
        <v>15</v>
      </c>
      <c r="F272" s="100">
        <v>40</v>
      </c>
      <c r="G272" s="87">
        <v>1</v>
      </c>
      <c r="H272" s="101">
        <v>27344320</v>
      </c>
      <c r="I272" s="101">
        <v>18907</v>
      </c>
    </row>
    <row r="273" spans="2:9" ht="14.25">
      <c r="B273" s="63" t="s">
        <v>1207</v>
      </c>
      <c r="C273" s="67" t="s">
        <v>1207</v>
      </c>
      <c r="D273" s="56">
        <v>42600</v>
      </c>
      <c r="E273" s="59" t="s">
        <v>18</v>
      </c>
      <c r="F273" s="102"/>
      <c r="G273" s="87">
        <v>1</v>
      </c>
      <c r="H273" s="89">
        <v>27158974</v>
      </c>
      <c r="I273" s="89">
        <v>18030</v>
      </c>
    </row>
    <row r="274" spans="2:9" ht="14.25">
      <c r="B274" s="57" t="s">
        <v>1448</v>
      </c>
      <c r="C274" s="57" t="s">
        <v>1449</v>
      </c>
      <c r="D274" s="56">
        <v>43860</v>
      </c>
      <c r="E274" s="55" t="s">
        <v>33</v>
      </c>
      <c r="F274" s="127">
        <v>50</v>
      </c>
      <c r="G274" s="87">
        <v>1</v>
      </c>
      <c r="H274" s="88">
        <v>26183080</v>
      </c>
      <c r="I274" s="99">
        <v>19707</v>
      </c>
    </row>
    <row r="275" spans="2:9" ht="14.25">
      <c r="B275" s="61" t="s">
        <v>1110</v>
      </c>
      <c r="C275" s="61" t="s">
        <v>1111</v>
      </c>
      <c r="D275" s="56">
        <v>42733</v>
      </c>
      <c r="E275" s="64" t="s">
        <v>45</v>
      </c>
      <c r="F275" s="102">
        <v>29</v>
      </c>
      <c r="G275" s="87">
        <v>1</v>
      </c>
      <c r="H275" s="101">
        <v>26033272</v>
      </c>
      <c r="I275" s="101">
        <v>18302</v>
      </c>
    </row>
    <row r="276" spans="2:9" ht="14.25">
      <c r="B276" s="55" t="s">
        <v>1487</v>
      </c>
      <c r="C276" s="55" t="s">
        <v>1487</v>
      </c>
      <c r="D276" s="56">
        <v>43888</v>
      </c>
      <c r="E276" s="55" t="s">
        <v>21</v>
      </c>
      <c r="F276" s="94">
        <v>62</v>
      </c>
      <c r="G276" s="87">
        <v>1</v>
      </c>
      <c r="H276" s="88">
        <v>25960795</v>
      </c>
      <c r="I276" s="99">
        <v>19523</v>
      </c>
    </row>
    <row r="277" spans="2:9" ht="14.25">
      <c r="B277" s="55" t="s">
        <v>1492</v>
      </c>
      <c r="C277" s="55" t="s">
        <v>1493</v>
      </c>
      <c r="D277" s="38">
        <v>43895</v>
      </c>
      <c r="E277" s="39" t="s">
        <v>27</v>
      </c>
      <c r="F277" s="23">
        <v>56</v>
      </c>
      <c r="G277" s="87">
        <v>1</v>
      </c>
      <c r="H277" s="34">
        <v>25847440</v>
      </c>
      <c r="I277" s="34">
        <v>16936</v>
      </c>
    </row>
    <row r="278" spans="2:9" ht="14.25">
      <c r="B278" s="55" t="s">
        <v>120</v>
      </c>
      <c r="C278" s="55" t="s">
        <v>120</v>
      </c>
      <c r="D278" s="56">
        <v>43622</v>
      </c>
      <c r="E278" s="55" t="s">
        <v>27</v>
      </c>
      <c r="F278" s="98">
        <v>54</v>
      </c>
      <c r="G278" s="87">
        <v>1</v>
      </c>
      <c r="H278" s="88">
        <v>25800955</v>
      </c>
      <c r="I278" s="99">
        <v>17233</v>
      </c>
    </row>
    <row r="279" spans="2:9" ht="14.25">
      <c r="B279" s="55" t="s">
        <v>425</v>
      </c>
      <c r="C279" s="55" t="s">
        <v>425</v>
      </c>
      <c r="D279" s="56">
        <v>43370</v>
      </c>
      <c r="E279" s="55" t="s">
        <v>68</v>
      </c>
      <c r="F279" s="90"/>
      <c r="G279" s="87">
        <v>1</v>
      </c>
      <c r="H279" s="89">
        <v>25473203</v>
      </c>
      <c r="I279" s="89">
        <v>21066</v>
      </c>
    </row>
    <row r="280" spans="2:9" ht="14.25">
      <c r="B280" s="61" t="s">
        <v>1035</v>
      </c>
      <c r="C280" s="61" t="s">
        <v>1035</v>
      </c>
      <c r="D280" s="56">
        <v>42831</v>
      </c>
      <c r="E280" s="59" t="s">
        <v>21</v>
      </c>
      <c r="F280" s="100">
        <v>41</v>
      </c>
      <c r="G280" s="87">
        <v>1</v>
      </c>
      <c r="H280" s="101">
        <v>25421311</v>
      </c>
      <c r="I280" s="101">
        <v>17913</v>
      </c>
    </row>
    <row r="281" spans="2:9" ht="14.25">
      <c r="B281" s="55" t="s">
        <v>930</v>
      </c>
      <c r="C281" s="55" t="s">
        <v>930</v>
      </c>
      <c r="D281" s="58">
        <v>42957</v>
      </c>
      <c r="E281" s="55" t="s">
        <v>21</v>
      </c>
      <c r="F281" s="87">
        <v>78</v>
      </c>
      <c r="G281" s="87">
        <v>1</v>
      </c>
      <c r="H281" s="101">
        <v>24961590</v>
      </c>
      <c r="I281" s="101">
        <v>19439</v>
      </c>
    </row>
    <row r="282" spans="2:9" ht="14.25">
      <c r="B282" s="55" t="s">
        <v>1089</v>
      </c>
      <c r="C282" s="55" t="s">
        <v>1090</v>
      </c>
      <c r="D282" s="56">
        <v>42782</v>
      </c>
      <c r="E282" s="55" t="s">
        <v>21</v>
      </c>
      <c r="F282" s="102">
        <v>32</v>
      </c>
      <c r="G282" s="87">
        <v>1</v>
      </c>
      <c r="H282" s="101">
        <v>24912945</v>
      </c>
      <c r="I282" s="101">
        <v>17558</v>
      </c>
    </row>
    <row r="283" spans="2:9" ht="14.25">
      <c r="B283" s="63" t="s">
        <v>1208</v>
      </c>
      <c r="C283" s="61" t="s">
        <v>1209</v>
      </c>
      <c r="D283" s="56">
        <v>42635</v>
      </c>
      <c r="E283" s="59" t="s">
        <v>21</v>
      </c>
      <c r="F283" s="102">
        <v>70</v>
      </c>
      <c r="G283" s="87">
        <v>1</v>
      </c>
      <c r="H283" s="101">
        <v>24705696</v>
      </c>
      <c r="I283" s="103">
        <v>19045</v>
      </c>
    </row>
    <row r="284" spans="2:9" ht="14.25">
      <c r="B284" s="57" t="s">
        <v>1021</v>
      </c>
      <c r="C284" s="57" t="s">
        <v>1022</v>
      </c>
      <c r="D284" s="56">
        <v>42845</v>
      </c>
      <c r="E284" s="59" t="s">
        <v>27</v>
      </c>
      <c r="F284" s="100">
        <v>31</v>
      </c>
      <c r="G284" s="87">
        <v>1</v>
      </c>
      <c r="H284" s="101">
        <v>24626838</v>
      </c>
      <c r="I284" s="101">
        <v>17197</v>
      </c>
    </row>
    <row r="285" spans="2:9" ht="14.25">
      <c r="B285" s="55" t="s">
        <v>253</v>
      </c>
      <c r="C285" s="55" t="s">
        <v>253</v>
      </c>
      <c r="D285" s="56">
        <v>43461</v>
      </c>
      <c r="E285" s="55" t="s">
        <v>134</v>
      </c>
      <c r="F285" s="90"/>
      <c r="G285" s="87">
        <v>1</v>
      </c>
      <c r="H285" s="88">
        <v>24536870</v>
      </c>
      <c r="I285" s="88">
        <v>16749</v>
      </c>
    </row>
    <row r="286" spans="2:9" ht="14.25">
      <c r="B286" s="57" t="s">
        <v>550</v>
      </c>
      <c r="C286" s="57" t="s">
        <v>551</v>
      </c>
      <c r="D286" s="56">
        <v>43321</v>
      </c>
      <c r="E286" s="55" t="s">
        <v>18</v>
      </c>
      <c r="F286" s="100"/>
      <c r="G286" s="87">
        <v>1</v>
      </c>
      <c r="H286" s="89">
        <v>24488847</v>
      </c>
      <c r="I286" s="89">
        <v>19119</v>
      </c>
    </row>
    <row r="287" spans="2:9" ht="14.25">
      <c r="B287" s="57" t="s">
        <v>590</v>
      </c>
      <c r="C287" s="57" t="s">
        <v>591</v>
      </c>
      <c r="D287" s="56">
        <v>43279</v>
      </c>
      <c r="E287" s="55" t="s">
        <v>15</v>
      </c>
      <c r="F287" s="100"/>
      <c r="G287" s="87">
        <v>1</v>
      </c>
      <c r="H287" s="88">
        <v>24284688</v>
      </c>
      <c r="I287" s="88">
        <v>16284</v>
      </c>
    </row>
    <row r="288" spans="2:9" ht="14.25">
      <c r="B288" s="57" t="s">
        <v>1023</v>
      </c>
      <c r="C288" s="57" t="s">
        <v>1024</v>
      </c>
      <c r="D288" s="56">
        <v>42845</v>
      </c>
      <c r="E288" s="59" t="s">
        <v>21</v>
      </c>
      <c r="F288" s="100">
        <v>34</v>
      </c>
      <c r="G288" s="87">
        <v>1</v>
      </c>
      <c r="H288" s="101">
        <v>24192228</v>
      </c>
      <c r="I288" s="101">
        <v>16688</v>
      </c>
    </row>
    <row r="289" spans="2:9" ht="14.25">
      <c r="B289" s="57" t="s">
        <v>419</v>
      </c>
      <c r="C289" s="57" t="s">
        <v>419</v>
      </c>
      <c r="D289" s="56">
        <v>43391</v>
      </c>
      <c r="E289" s="55" t="s">
        <v>420</v>
      </c>
      <c r="F289" s="86">
        <v>60</v>
      </c>
      <c r="G289" s="87">
        <v>1</v>
      </c>
      <c r="H289" s="114">
        <v>24074810</v>
      </c>
      <c r="I289" s="114">
        <v>16938</v>
      </c>
    </row>
    <row r="290" spans="2:9" ht="14.25">
      <c r="B290" s="55" t="s">
        <v>912</v>
      </c>
      <c r="C290" s="55" t="s">
        <v>913</v>
      </c>
      <c r="D290" s="58">
        <v>42971</v>
      </c>
      <c r="E290" s="55" t="s">
        <v>21</v>
      </c>
      <c r="F290" s="87">
        <v>31</v>
      </c>
      <c r="G290" s="87">
        <v>1</v>
      </c>
      <c r="H290" s="101">
        <v>24038299</v>
      </c>
      <c r="I290" s="101">
        <v>17720</v>
      </c>
    </row>
    <row r="291" spans="2:9" ht="14.25">
      <c r="B291" s="57" t="s">
        <v>893</v>
      </c>
      <c r="C291" s="57" t="s">
        <v>894</v>
      </c>
      <c r="D291" s="56">
        <v>42992</v>
      </c>
      <c r="E291" s="59" t="s">
        <v>15</v>
      </c>
      <c r="F291" s="100">
        <v>40</v>
      </c>
      <c r="G291" s="87">
        <v>1</v>
      </c>
      <c r="H291" s="101">
        <v>23891021</v>
      </c>
      <c r="I291" s="101">
        <v>16910</v>
      </c>
    </row>
    <row r="292" spans="2:9" ht="14.25">
      <c r="B292" s="55" t="s">
        <v>537</v>
      </c>
      <c r="C292" s="55" t="s">
        <v>538</v>
      </c>
      <c r="D292" s="56">
        <v>43335</v>
      </c>
      <c r="E292" s="55" t="s">
        <v>21</v>
      </c>
      <c r="F292" s="100">
        <v>42</v>
      </c>
      <c r="G292" s="87">
        <v>1</v>
      </c>
      <c r="H292" s="110">
        <v>23545776</v>
      </c>
      <c r="I292" s="110">
        <v>17367</v>
      </c>
    </row>
    <row r="293" spans="2:9" ht="14.25">
      <c r="B293" s="57" t="s">
        <v>81</v>
      </c>
      <c r="C293" s="57" t="s">
        <v>82</v>
      </c>
      <c r="D293" s="56">
        <v>43573</v>
      </c>
      <c r="E293" s="59" t="s">
        <v>33</v>
      </c>
      <c r="F293" s="86">
        <v>46</v>
      </c>
      <c r="G293" s="87">
        <v>1</v>
      </c>
      <c r="H293" s="88">
        <v>23520835</v>
      </c>
      <c r="I293" s="99">
        <v>16788</v>
      </c>
    </row>
    <row r="294" spans="2:9" ht="14.25">
      <c r="B294" s="62" t="s">
        <v>450</v>
      </c>
      <c r="C294" s="57" t="s">
        <v>451</v>
      </c>
      <c r="D294" s="56">
        <v>43398</v>
      </c>
      <c r="E294" s="59" t="s">
        <v>15</v>
      </c>
      <c r="F294" s="98">
        <v>40</v>
      </c>
      <c r="G294" s="87">
        <v>1</v>
      </c>
      <c r="H294" s="89">
        <v>23497955</v>
      </c>
      <c r="I294" s="89">
        <v>22758</v>
      </c>
    </row>
    <row r="295" spans="2:9" ht="14.25">
      <c r="B295" s="57" t="s">
        <v>792</v>
      </c>
      <c r="C295" s="57" t="s">
        <v>793</v>
      </c>
      <c r="D295" s="58">
        <v>43083</v>
      </c>
      <c r="E295" s="59" t="s">
        <v>15</v>
      </c>
      <c r="F295" s="100">
        <v>31</v>
      </c>
      <c r="G295" s="87">
        <v>1</v>
      </c>
      <c r="H295" s="101">
        <v>23002880</v>
      </c>
      <c r="I295" s="101">
        <v>17237</v>
      </c>
    </row>
    <row r="296" spans="2:9" ht="14.25">
      <c r="B296" s="57" t="s">
        <v>448</v>
      </c>
      <c r="C296" s="57" t="s">
        <v>449</v>
      </c>
      <c r="D296" s="56">
        <v>43405</v>
      </c>
      <c r="E296" s="55" t="s">
        <v>15</v>
      </c>
      <c r="F296" s="98">
        <v>40</v>
      </c>
      <c r="G296" s="87">
        <v>1</v>
      </c>
      <c r="H296" s="88">
        <v>22884862</v>
      </c>
      <c r="I296" s="88">
        <v>16130</v>
      </c>
    </row>
    <row r="297" spans="2:9" ht="14.25">
      <c r="B297" s="55" t="s">
        <v>1367</v>
      </c>
      <c r="C297" s="55" t="s">
        <v>1368</v>
      </c>
      <c r="D297" s="56">
        <v>43790</v>
      </c>
      <c r="E297" s="55" t="s">
        <v>45</v>
      </c>
      <c r="F297" s="86">
        <v>28</v>
      </c>
      <c r="G297" s="87">
        <v>1</v>
      </c>
      <c r="H297" s="88">
        <v>22757305</v>
      </c>
      <c r="I297" s="88">
        <v>14511</v>
      </c>
    </row>
    <row r="298" spans="2:9" ht="14.25">
      <c r="B298" s="55" t="s">
        <v>1055</v>
      </c>
      <c r="C298" s="55" t="s">
        <v>1056</v>
      </c>
      <c r="D298" s="56">
        <v>42820</v>
      </c>
      <c r="E298" s="55" t="s">
        <v>21</v>
      </c>
      <c r="F298" s="102">
        <v>34</v>
      </c>
      <c r="G298" s="87">
        <v>1</v>
      </c>
      <c r="H298" s="101">
        <v>22685871</v>
      </c>
      <c r="I298" s="101">
        <v>15923</v>
      </c>
    </row>
    <row r="299" spans="2:9" ht="14.25">
      <c r="B299" s="55" t="s">
        <v>113</v>
      </c>
      <c r="C299" s="55" t="s">
        <v>113</v>
      </c>
      <c r="D299" s="56">
        <v>43664</v>
      </c>
      <c r="E299" s="55" t="s">
        <v>15</v>
      </c>
      <c r="F299" s="98">
        <v>42</v>
      </c>
      <c r="G299" s="87">
        <v>1</v>
      </c>
      <c r="H299" s="88">
        <v>22680777</v>
      </c>
      <c r="I299" s="99">
        <v>15293</v>
      </c>
    </row>
    <row r="300" spans="2:9" ht="14.25">
      <c r="B300" s="57" t="s">
        <v>416</v>
      </c>
      <c r="C300" s="57" t="s">
        <v>416</v>
      </c>
      <c r="D300" s="56">
        <v>43405</v>
      </c>
      <c r="E300" s="59" t="s">
        <v>21</v>
      </c>
      <c r="F300" s="98">
        <v>47</v>
      </c>
      <c r="G300" s="87">
        <v>1</v>
      </c>
      <c r="H300" s="88">
        <v>22559961</v>
      </c>
      <c r="I300" s="88">
        <v>15071</v>
      </c>
    </row>
    <row r="301" spans="2:9" ht="14.25">
      <c r="B301" s="57" t="s">
        <v>399</v>
      </c>
      <c r="C301" s="57" t="s">
        <v>400</v>
      </c>
      <c r="D301" s="56">
        <v>43405</v>
      </c>
      <c r="E301" s="55" t="s">
        <v>33</v>
      </c>
      <c r="F301" s="86">
        <v>32</v>
      </c>
      <c r="G301" s="87">
        <v>1</v>
      </c>
      <c r="H301" s="88">
        <v>22325545</v>
      </c>
      <c r="I301" s="88">
        <v>14534</v>
      </c>
    </row>
    <row r="302" spans="2:9" ht="14.25">
      <c r="B302" s="55" t="s">
        <v>688</v>
      </c>
      <c r="C302" s="55" t="s">
        <v>689</v>
      </c>
      <c r="D302" s="56">
        <v>43174</v>
      </c>
      <c r="E302" s="55" t="s">
        <v>24</v>
      </c>
      <c r="F302" s="100"/>
      <c r="G302" s="87">
        <v>1</v>
      </c>
      <c r="H302" s="101">
        <v>22294885</v>
      </c>
      <c r="I302" s="101">
        <v>15082</v>
      </c>
    </row>
    <row r="303" spans="2:9" ht="14.25">
      <c r="B303" s="57" t="s">
        <v>945</v>
      </c>
      <c r="C303" s="57" t="s">
        <v>946</v>
      </c>
      <c r="D303" s="56">
        <v>42943</v>
      </c>
      <c r="E303" s="59" t="s">
        <v>15</v>
      </c>
      <c r="F303" s="100">
        <v>40</v>
      </c>
      <c r="G303" s="87">
        <v>1</v>
      </c>
      <c r="H303" s="103">
        <v>22288181</v>
      </c>
      <c r="I303" s="104">
        <v>15938</v>
      </c>
    </row>
    <row r="304" spans="2:9" ht="14.25">
      <c r="B304" s="55" t="s">
        <v>1210</v>
      </c>
      <c r="C304" s="55" t="s">
        <v>1211</v>
      </c>
      <c r="D304" s="56">
        <v>42698</v>
      </c>
      <c r="E304" s="55" t="s">
        <v>15</v>
      </c>
      <c r="F304" s="102"/>
      <c r="G304" s="87">
        <v>1</v>
      </c>
      <c r="H304" s="103">
        <v>22261320</v>
      </c>
      <c r="I304" s="103">
        <v>16467</v>
      </c>
    </row>
    <row r="305" spans="2:9" ht="14.25">
      <c r="B305" s="57" t="s">
        <v>698</v>
      </c>
      <c r="C305" s="57" t="s">
        <v>699</v>
      </c>
      <c r="D305" s="56">
        <v>43167</v>
      </c>
      <c r="E305" s="59" t="s">
        <v>21</v>
      </c>
      <c r="F305" s="100">
        <v>37</v>
      </c>
      <c r="G305" s="87">
        <v>1</v>
      </c>
      <c r="H305" s="88">
        <v>22261102</v>
      </c>
      <c r="I305" s="88">
        <v>14865</v>
      </c>
    </row>
    <row r="306" spans="2:9" ht="14.25">
      <c r="B306" s="63" t="s">
        <v>1116</v>
      </c>
      <c r="C306" s="61" t="s">
        <v>1117</v>
      </c>
      <c r="D306" s="56">
        <v>42684</v>
      </c>
      <c r="E306" s="59" t="s">
        <v>33</v>
      </c>
      <c r="F306" s="102">
        <v>46</v>
      </c>
      <c r="G306" s="87">
        <v>1</v>
      </c>
      <c r="H306" s="101">
        <v>22206630</v>
      </c>
      <c r="I306" s="103">
        <v>17264</v>
      </c>
    </row>
    <row r="307" spans="2:9" ht="14.25">
      <c r="B307" s="57" t="s">
        <v>1009</v>
      </c>
      <c r="C307" s="57" t="s">
        <v>1010</v>
      </c>
      <c r="D307" s="56">
        <v>42859</v>
      </c>
      <c r="E307" s="59" t="s">
        <v>33</v>
      </c>
      <c r="F307" s="100">
        <v>39</v>
      </c>
      <c r="G307" s="87">
        <v>1</v>
      </c>
      <c r="H307" s="101">
        <v>22083918</v>
      </c>
      <c r="I307" s="101">
        <v>15504</v>
      </c>
    </row>
    <row r="308" spans="2:9" ht="14.25">
      <c r="B308" s="55" t="s">
        <v>1212</v>
      </c>
      <c r="C308" s="55" t="s">
        <v>1213</v>
      </c>
      <c r="D308" s="56">
        <v>42761</v>
      </c>
      <c r="E308" s="55" t="s">
        <v>21</v>
      </c>
      <c r="F308" s="102">
        <v>42</v>
      </c>
      <c r="G308" s="87">
        <v>1</v>
      </c>
      <c r="H308" s="101">
        <v>22033442</v>
      </c>
      <c r="I308" s="101">
        <v>15245</v>
      </c>
    </row>
    <row r="309" spans="2:9" ht="14.25">
      <c r="B309" s="55" t="s">
        <v>1214</v>
      </c>
      <c r="C309" s="55" t="s">
        <v>1215</v>
      </c>
      <c r="D309" s="56">
        <v>42705</v>
      </c>
      <c r="E309" s="55" t="s">
        <v>21</v>
      </c>
      <c r="F309" s="102">
        <v>38</v>
      </c>
      <c r="G309" s="87">
        <v>1</v>
      </c>
      <c r="H309" s="103">
        <v>21868115</v>
      </c>
      <c r="I309" s="103">
        <v>14444</v>
      </c>
    </row>
    <row r="310" spans="2:9" ht="14.25">
      <c r="B310" s="55" t="s">
        <v>1375</v>
      </c>
      <c r="C310" s="55" t="s">
        <v>1376</v>
      </c>
      <c r="D310" s="56">
        <v>43797</v>
      </c>
      <c r="E310" s="55" t="s">
        <v>21</v>
      </c>
      <c r="F310" s="94">
        <v>59</v>
      </c>
      <c r="G310" s="87">
        <v>1</v>
      </c>
      <c r="H310" s="89">
        <v>21834585</v>
      </c>
      <c r="I310" s="89">
        <v>14014</v>
      </c>
    </row>
    <row r="311" spans="2:9" ht="14.25">
      <c r="B311" s="57" t="s">
        <v>1412</v>
      </c>
      <c r="C311" s="57" t="s">
        <v>1413</v>
      </c>
      <c r="D311" s="56">
        <v>43825</v>
      </c>
      <c r="E311" s="55" t="s">
        <v>33</v>
      </c>
      <c r="F311" s="86">
        <v>24</v>
      </c>
      <c r="G311" s="87">
        <v>1</v>
      </c>
      <c r="H311" s="88">
        <v>21806100</v>
      </c>
      <c r="I311" s="88">
        <v>13828</v>
      </c>
    </row>
    <row r="312" spans="2:9" ht="14.25">
      <c r="B312" s="55" t="s">
        <v>673</v>
      </c>
      <c r="C312" s="55" t="s">
        <v>673</v>
      </c>
      <c r="D312" s="56">
        <v>43188</v>
      </c>
      <c r="E312" s="55" t="s">
        <v>24</v>
      </c>
      <c r="F312" s="100"/>
      <c r="G312" s="87">
        <v>1</v>
      </c>
      <c r="H312" s="88">
        <v>21722992</v>
      </c>
      <c r="I312" s="88">
        <v>16269</v>
      </c>
    </row>
    <row r="313" spans="2:9" ht="14.25">
      <c r="B313" s="55" t="s">
        <v>406</v>
      </c>
      <c r="C313" s="55" t="s">
        <v>407</v>
      </c>
      <c r="D313" s="56">
        <v>43433</v>
      </c>
      <c r="E313" s="55" t="s">
        <v>45</v>
      </c>
      <c r="F313" s="86">
        <v>56</v>
      </c>
      <c r="G313" s="87">
        <v>1</v>
      </c>
      <c r="H313" s="89">
        <v>21517211</v>
      </c>
      <c r="I313" s="89">
        <v>16389</v>
      </c>
    </row>
    <row r="314" spans="2:9" ht="14.25">
      <c r="B314" s="61" t="s">
        <v>1104</v>
      </c>
      <c r="C314" s="61" t="s">
        <v>1105</v>
      </c>
      <c r="D314" s="56">
        <v>42754</v>
      </c>
      <c r="E314" s="64" t="s">
        <v>18</v>
      </c>
      <c r="F314" s="102"/>
      <c r="G314" s="87">
        <v>1</v>
      </c>
      <c r="H314" s="101">
        <v>21220830</v>
      </c>
      <c r="I314" s="101">
        <v>16207</v>
      </c>
    </row>
    <row r="315" spans="2:9" ht="14.25">
      <c r="B315" s="57" t="s">
        <v>265</v>
      </c>
      <c r="C315" s="57" t="s">
        <v>266</v>
      </c>
      <c r="D315" s="56">
        <v>43447</v>
      </c>
      <c r="E315" s="55" t="s">
        <v>21</v>
      </c>
      <c r="F315" s="98">
        <v>46</v>
      </c>
      <c r="G315" s="87">
        <v>1</v>
      </c>
      <c r="H315" s="88">
        <v>21023463</v>
      </c>
      <c r="I315" s="88">
        <v>14578</v>
      </c>
    </row>
    <row r="316" spans="2:9" ht="14.25">
      <c r="B316" s="55" t="s">
        <v>203</v>
      </c>
      <c r="C316" s="55" t="s">
        <v>204</v>
      </c>
      <c r="D316" s="56">
        <v>43517</v>
      </c>
      <c r="E316" s="55" t="s">
        <v>18</v>
      </c>
      <c r="F316" s="98">
        <v>28</v>
      </c>
      <c r="G316" s="87">
        <v>1</v>
      </c>
      <c r="H316" s="88">
        <v>20666705</v>
      </c>
      <c r="I316" s="88">
        <v>13216</v>
      </c>
    </row>
    <row r="317" spans="2:9" ht="14.25">
      <c r="B317" s="55" t="s">
        <v>240</v>
      </c>
      <c r="C317" s="55" t="s">
        <v>241</v>
      </c>
      <c r="D317" s="56">
        <v>43524</v>
      </c>
      <c r="E317" s="55" t="s">
        <v>33</v>
      </c>
      <c r="F317" s="86">
        <v>43</v>
      </c>
      <c r="G317" s="87">
        <v>1</v>
      </c>
      <c r="H317" s="88">
        <v>20653260</v>
      </c>
      <c r="I317" s="88">
        <v>13593</v>
      </c>
    </row>
    <row r="318" spans="2:9" ht="14.25">
      <c r="B318" s="57" t="s">
        <v>655</v>
      </c>
      <c r="C318" s="57" t="s">
        <v>656</v>
      </c>
      <c r="D318" s="58">
        <v>43209</v>
      </c>
      <c r="E318" s="59" t="s">
        <v>15</v>
      </c>
      <c r="F318" s="100">
        <v>40</v>
      </c>
      <c r="G318" s="87">
        <v>1</v>
      </c>
      <c r="H318" s="88">
        <v>20487768</v>
      </c>
      <c r="I318" s="88">
        <v>15836</v>
      </c>
    </row>
    <row r="319" spans="2:9" ht="14.25">
      <c r="B319" s="55" t="s">
        <v>1216</v>
      </c>
      <c r="C319" s="55" t="s">
        <v>1216</v>
      </c>
      <c r="D319" s="56">
        <v>42629</v>
      </c>
      <c r="E319" s="55" t="s">
        <v>179</v>
      </c>
      <c r="F319" s="87">
        <v>45</v>
      </c>
      <c r="G319" s="87">
        <v>1</v>
      </c>
      <c r="H319" s="101">
        <v>20436699</v>
      </c>
      <c r="I319" s="103">
        <v>14974</v>
      </c>
    </row>
    <row r="320" spans="2:9" ht="14.25">
      <c r="B320" s="55" t="s">
        <v>437</v>
      </c>
      <c r="C320" s="55" t="s">
        <v>438</v>
      </c>
      <c r="D320" s="56">
        <v>43412</v>
      </c>
      <c r="E320" s="55" t="s">
        <v>21</v>
      </c>
      <c r="F320" s="98">
        <v>54</v>
      </c>
      <c r="G320" s="87">
        <v>1</v>
      </c>
      <c r="H320" s="88">
        <v>20288981</v>
      </c>
      <c r="I320" s="88">
        <v>14029</v>
      </c>
    </row>
    <row r="321" spans="2:9" ht="14.25">
      <c r="B321" s="55" t="s">
        <v>139</v>
      </c>
      <c r="C321" s="55" t="s">
        <v>140</v>
      </c>
      <c r="D321" s="56">
        <v>43636</v>
      </c>
      <c r="E321" s="55" t="s">
        <v>33</v>
      </c>
      <c r="F321" s="86">
        <v>47</v>
      </c>
      <c r="G321" s="87">
        <v>1</v>
      </c>
      <c r="H321" s="88">
        <v>20100420</v>
      </c>
      <c r="I321" s="99">
        <v>13010</v>
      </c>
    </row>
    <row r="322" spans="2:9" ht="14.25">
      <c r="B322" s="61" t="s">
        <v>1068</v>
      </c>
      <c r="C322" s="61" t="s">
        <v>1069</v>
      </c>
      <c r="D322" s="56">
        <v>42796</v>
      </c>
      <c r="E322" s="59" t="s">
        <v>68</v>
      </c>
      <c r="F322" s="100"/>
      <c r="G322" s="87">
        <v>1</v>
      </c>
      <c r="H322" s="101">
        <v>20084313</v>
      </c>
      <c r="I322" s="101">
        <v>15355</v>
      </c>
    </row>
    <row r="323" spans="2:9" ht="14.25">
      <c r="B323" s="57" t="s">
        <v>1217</v>
      </c>
      <c r="C323" s="57" t="s">
        <v>1218</v>
      </c>
      <c r="D323" s="56">
        <v>42852</v>
      </c>
      <c r="E323" s="59" t="s">
        <v>15</v>
      </c>
      <c r="F323" s="100">
        <v>35</v>
      </c>
      <c r="G323" s="87">
        <v>1</v>
      </c>
      <c r="H323" s="101">
        <v>20083226</v>
      </c>
      <c r="I323" s="101">
        <v>14661</v>
      </c>
    </row>
    <row r="324" spans="2:9" ht="14.25">
      <c r="B324" s="55" t="s">
        <v>145</v>
      </c>
      <c r="C324" s="55" t="s">
        <v>146</v>
      </c>
      <c r="D324" s="56">
        <v>43615</v>
      </c>
      <c r="E324" s="55" t="s">
        <v>27</v>
      </c>
      <c r="F324" s="98">
        <v>40</v>
      </c>
      <c r="G324" s="87">
        <v>1</v>
      </c>
      <c r="H324" s="88">
        <v>20014715</v>
      </c>
      <c r="I324" s="99">
        <v>13858</v>
      </c>
    </row>
    <row r="325" spans="2:9" ht="14.25">
      <c r="B325" s="55" t="s">
        <v>200</v>
      </c>
      <c r="C325" s="55" t="s">
        <v>200</v>
      </c>
      <c r="D325" s="56">
        <v>43538</v>
      </c>
      <c r="E325" s="55" t="s">
        <v>24</v>
      </c>
      <c r="F325" s="90"/>
      <c r="G325" s="87">
        <v>1</v>
      </c>
      <c r="H325" s="89">
        <v>19956397</v>
      </c>
      <c r="I325" s="89">
        <v>15417</v>
      </c>
    </row>
    <row r="326" spans="2:9" ht="14.25">
      <c r="B326" s="61" t="s">
        <v>1074</v>
      </c>
      <c r="C326" s="61" t="s">
        <v>1074</v>
      </c>
      <c r="D326" s="56">
        <v>42796</v>
      </c>
      <c r="E326" s="59" t="s">
        <v>21</v>
      </c>
      <c r="F326" s="100">
        <v>48</v>
      </c>
      <c r="G326" s="87">
        <v>1</v>
      </c>
      <c r="H326" s="101">
        <v>19588500</v>
      </c>
      <c r="I326" s="101">
        <v>13594</v>
      </c>
    </row>
    <row r="327" spans="2:9" ht="14.25">
      <c r="B327" s="57" t="s">
        <v>375</v>
      </c>
      <c r="C327" s="57" t="s">
        <v>375</v>
      </c>
      <c r="D327" s="56">
        <v>43223</v>
      </c>
      <c r="E327" s="59" t="s">
        <v>33</v>
      </c>
      <c r="F327" s="100">
        <v>54</v>
      </c>
      <c r="G327" s="87">
        <v>1</v>
      </c>
      <c r="H327" s="101">
        <v>19587910</v>
      </c>
      <c r="I327" s="101">
        <v>13716</v>
      </c>
    </row>
    <row r="328" spans="2:9" ht="14.25">
      <c r="B328" s="55" t="s">
        <v>735</v>
      </c>
      <c r="C328" s="55" t="s">
        <v>736</v>
      </c>
      <c r="D328" s="56">
        <v>43125</v>
      </c>
      <c r="E328" s="55" t="s">
        <v>18</v>
      </c>
      <c r="F328" s="100"/>
      <c r="G328" s="87">
        <v>1</v>
      </c>
      <c r="H328" s="101">
        <v>19561196</v>
      </c>
      <c r="I328" s="101">
        <v>13450</v>
      </c>
    </row>
    <row r="329" spans="2:9" ht="14.25">
      <c r="B329" s="55" t="s">
        <v>931</v>
      </c>
      <c r="C329" s="55" t="s">
        <v>932</v>
      </c>
      <c r="D329" s="58">
        <v>42957</v>
      </c>
      <c r="E329" s="55" t="s">
        <v>33</v>
      </c>
      <c r="F329" s="87">
        <v>38</v>
      </c>
      <c r="G329" s="87">
        <v>1</v>
      </c>
      <c r="H329" s="101">
        <v>19439946</v>
      </c>
      <c r="I329" s="101">
        <v>14230</v>
      </c>
    </row>
    <row r="330" spans="2:9" ht="14.25">
      <c r="B330" s="57" t="s">
        <v>194</v>
      </c>
      <c r="C330" s="57" t="s">
        <v>195</v>
      </c>
      <c r="D330" s="56">
        <v>43594</v>
      </c>
      <c r="E330" s="55" t="s">
        <v>21</v>
      </c>
      <c r="F330" s="98">
        <v>34</v>
      </c>
      <c r="G330" s="87">
        <v>1</v>
      </c>
      <c r="H330" s="89">
        <v>19397835</v>
      </c>
      <c r="I330" s="89">
        <v>12734</v>
      </c>
    </row>
    <row r="331" spans="2:9" ht="14.25">
      <c r="B331" s="57" t="s">
        <v>98</v>
      </c>
      <c r="C331" s="57" t="s">
        <v>99</v>
      </c>
      <c r="D331" s="56">
        <v>43657</v>
      </c>
      <c r="E331" s="59" t="s">
        <v>33</v>
      </c>
      <c r="F331" s="86">
        <v>48</v>
      </c>
      <c r="G331" s="87">
        <v>1</v>
      </c>
      <c r="H331" s="115">
        <v>19373327</v>
      </c>
      <c r="I331" s="116">
        <v>12682</v>
      </c>
    </row>
    <row r="332" spans="2:9" ht="14.25">
      <c r="B332" s="57" t="s">
        <v>209</v>
      </c>
      <c r="C332" s="57" t="s">
        <v>210</v>
      </c>
      <c r="D332" s="56">
        <v>43545</v>
      </c>
      <c r="E332" s="55" t="s">
        <v>24</v>
      </c>
      <c r="F332" s="90"/>
      <c r="G332" s="87">
        <v>1</v>
      </c>
      <c r="H332" s="88">
        <v>19234118</v>
      </c>
      <c r="I332" s="88">
        <v>13552</v>
      </c>
    </row>
    <row r="333" spans="2:9" ht="14.25">
      <c r="B333" s="55" t="s">
        <v>409</v>
      </c>
      <c r="C333" s="55" t="s">
        <v>410</v>
      </c>
      <c r="D333" s="56">
        <v>43433</v>
      </c>
      <c r="E333" s="55" t="s">
        <v>24</v>
      </c>
      <c r="F333" s="90"/>
      <c r="G333" s="87">
        <v>1</v>
      </c>
      <c r="H333" s="89">
        <v>19186738</v>
      </c>
      <c r="I333" s="89">
        <v>13068</v>
      </c>
    </row>
    <row r="334" spans="2:9" ht="14.25">
      <c r="B334" s="57" t="s">
        <v>857</v>
      </c>
      <c r="C334" s="57" t="s">
        <v>858</v>
      </c>
      <c r="D334" s="56">
        <v>43020</v>
      </c>
      <c r="E334" s="59" t="s">
        <v>33</v>
      </c>
      <c r="F334" s="100">
        <v>33</v>
      </c>
      <c r="G334" s="87">
        <v>1</v>
      </c>
      <c r="H334" s="101">
        <v>19026590</v>
      </c>
      <c r="I334" s="101">
        <v>13234</v>
      </c>
    </row>
    <row r="335" spans="2:9" ht="14.25">
      <c r="B335" s="55" t="s">
        <v>617</v>
      </c>
      <c r="C335" s="55" t="s">
        <v>618</v>
      </c>
      <c r="D335" s="56">
        <v>43258</v>
      </c>
      <c r="E335" s="55" t="s">
        <v>24</v>
      </c>
      <c r="F335" s="100"/>
      <c r="G335" s="87">
        <v>1</v>
      </c>
      <c r="H335" s="101">
        <v>18835370</v>
      </c>
      <c r="I335" s="101">
        <v>13253</v>
      </c>
    </row>
    <row r="336" spans="2:9" ht="14.25">
      <c r="B336" s="55" t="s">
        <v>1485</v>
      </c>
      <c r="C336" s="55" t="s">
        <v>1483</v>
      </c>
      <c r="D336" s="56">
        <v>43888</v>
      </c>
      <c r="E336" s="55" t="s">
        <v>33</v>
      </c>
      <c r="F336" s="86">
        <v>24</v>
      </c>
      <c r="G336" s="87">
        <v>1</v>
      </c>
      <c r="H336" s="88">
        <v>18739565</v>
      </c>
      <c r="I336" s="99">
        <v>11648</v>
      </c>
    </row>
    <row r="337" spans="2:9" ht="14.25">
      <c r="B337" s="55" t="s">
        <v>1099</v>
      </c>
      <c r="C337" s="55" t="s">
        <v>1100</v>
      </c>
      <c r="D337" s="56">
        <v>42768</v>
      </c>
      <c r="E337" s="55" t="s">
        <v>27</v>
      </c>
      <c r="F337" s="102">
        <v>33</v>
      </c>
      <c r="G337" s="87">
        <v>1</v>
      </c>
      <c r="H337" s="101">
        <v>18643656</v>
      </c>
      <c r="I337" s="101">
        <v>13158</v>
      </c>
    </row>
    <row r="338" spans="2:9" ht="14.25">
      <c r="B338" s="57" t="s">
        <v>1467</v>
      </c>
      <c r="C338" s="57" t="s">
        <v>1468</v>
      </c>
      <c r="D338" s="56">
        <v>43874</v>
      </c>
      <c r="E338" s="55" t="s">
        <v>45</v>
      </c>
      <c r="F338" s="86">
        <v>52</v>
      </c>
      <c r="G338" s="87">
        <v>1</v>
      </c>
      <c r="H338" s="88">
        <v>18468015</v>
      </c>
      <c r="I338" s="88">
        <v>12370</v>
      </c>
    </row>
    <row r="339" spans="2:9" ht="14.25">
      <c r="B339" s="57" t="s">
        <v>380</v>
      </c>
      <c r="C339" s="57" t="s">
        <v>381</v>
      </c>
      <c r="D339" s="56">
        <v>43419</v>
      </c>
      <c r="E339" s="55" t="s">
        <v>33</v>
      </c>
      <c r="F339" s="86">
        <v>28</v>
      </c>
      <c r="G339" s="87">
        <v>1</v>
      </c>
      <c r="H339" s="89">
        <v>18306770</v>
      </c>
      <c r="I339" s="89">
        <v>12297</v>
      </c>
    </row>
    <row r="340" spans="2:9" ht="14.25">
      <c r="B340" s="55" t="s">
        <v>1219</v>
      </c>
      <c r="C340" s="55" t="s">
        <v>1220</v>
      </c>
      <c r="D340" s="56">
        <v>42621</v>
      </c>
      <c r="E340" s="55" t="s">
        <v>33</v>
      </c>
      <c r="F340" s="87">
        <v>60</v>
      </c>
      <c r="G340" s="87">
        <v>1</v>
      </c>
      <c r="H340" s="101">
        <v>18097177</v>
      </c>
      <c r="I340" s="101">
        <v>13999</v>
      </c>
    </row>
    <row r="341" spans="2:9" ht="14.25">
      <c r="B341" s="55" t="s">
        <v>487</v>
      </c>
      <c r="C341" s="55" t="s">
        <v>488</v>
      </c>
      <c r="D341" s="56">
        <v>43363</v>
      </c>
      <c r="E341" s="55" t="s">
        <v>21</v>
      </c>
      <c r="F341" s="100">
        <v>34</v>
      </c>
      <c r="G341" s="87">
        <v>1</v>
      </c>
      <c r="H341" s="89">
        <v>17953569</v>
      </c>
      <c r="I341" s="89">
        <v>12605</v>
      </c>
    </row>
    <row r="342" spans="2:9" ht="14.25">
      <c r="B342" s="57" t="s">
        <v>306</v>
      </c>
      <c r="C342" s="57" t="s">
        <v>307</v>
      </c>
      <c r="D342" s="56">
        <v>43496</v>
      </c>
      <c r="E342" s="55" t="s">
        <v>27</v>
      </c>
      <c r="F342" s="86">
        <v>39</v>
      </c>
      <c r="G342" s="87">
        <v>1</v>
      </c>
      <c r="H342" s="89">
        <v>17942709</v>
      </c>
      <c r="I342" s="89">
        <v>12242</v>
      </c>
    </row>
    <row r="343" spans="2:9" ht="14.25">
      <c r="B343" s="57" t="s">
        <v>479</v>
      </c>
      <c r="C343" s="57" t="s">
        <v>480</v>
      </c>
      <c r="D343" s="56">
        <v>43384</v>
      </c>
      <c r="E343" s="55" t="s">
        <v>18</v>
      </c>
      <c r="F343" s="90"/>
      <c r="G343" s="87">
        <v>1</v>
      </c>
      <c r="H343" s="88">
        <v>17917095</v>
      </c>
      <c r="I343" s="88">
        <v>12604</v>
      </c>
    </row>
    <row r="344" spans="2:9" ht="14.25">
      <c r="B344" s="68" t="s">
        <v>987</v>
      </c>
      <c r="C344" s="68" t="s">
        <v>988</v>
      </c>
      <c r="D344" s="65">
        <v>42887</v>
      </c>
      <c r="E344" s="59" t="s">
        <v>21</v>
      </c>
      <c r="F344" s="100">
        <v>26</v>
      </c>
      <c r="G344" s="87">
        <v>1</v>
      </c>
      <c r="H344" s="106">
        <v>17755345</v>
      </c>
      <c r="I344" s="106">
        <v>13845</v>
      </c>
    </row>
    <row r="345" spans="2:9" ht="14.25">
      <c r="B345" s="57" t="s">
        <v>121</v>
      </c>
      <c r="C345" s="57" t="s">
        <v>122</v>
      </c>
      <c r="D345" s="56">
        <v>43657</v>
      </c>
      <c r="E345" s="59" t="s">
        <v>123</v>
      </c>
      <c r="F345" s="86">
        <v>34</v>
      </c>
      <c r="G345" s="87">
        <v>1</v>
      </c>
      <c r="H345" s="88">
        <v>17700933</v>
      </c>
      <c r="I345" s="99">
        <v>11937</v>
      </c>
    </row>
    <row r="346" spans="2:9" ht="14.25">
      <c r="B346" s="57" t="s">
        <v>1060</v>
      </c>
      <c r="C346" s="57" t="s">
        <v>1061</v>
      </c>
      <c r="D346" s="56">
        <v>42803</v>
      </c>
      <c r="E346" s="59" t="s">
        <v>33</v>
      </c>
      <c r="F346" s="100">
        <v>48</v>
      </c>
      <c r="G346" s="87">
        <v>1</v>
      </c>
      <c r="H346" s="101">
        <v>17585450</v>
      </c>
      <c r="I346" s="101">
        <v>12972</v>
      </c>
    </row>
    <row r="347" spans="2:9" ht="14.25">
      <c r="B347" s="55" t="s">
        <v>1381</v>
      </c>
      <c r="C347" s="55" t="s">
        <v>1382</v>
      </c>
      <c r="D347" s="56">
        <v>43797</v>
      </c>
      <c r="E347" s="55" t="s">
        <v>33</v>
      </c>
      <c r="F347" s="86">
        <v>37</v>
      </c>
      <c r="G347" s="87">
        <v>1</v>
      </c>
      <c r="H347" s="89">
        <v>17409825</v>
      </c>
      <c r="I347" s="89">
        <v>11486</v>
      </c>
    </row>
    <row r="348" spans="2:9" ht="14.25">
      <c r="B348" s="57" t="s">
        <v>169</v>
      </c>
      <c r="C348" s="57" t="s">
        <v>170</v>
      </c>
      <c r="D348" s="56">
        <v>43503</v>
      </c>
      <c r="E348" s="55" t="s">
        <v>18</v>
      </c>
      <c r="F348" s="98">
        <v>33</v>
      </c>
      <c r="G348" s="87">
        <v>1</v>
      </c>
      <c r="H348" s="89">
        <v>17344440</v>
      </c>
      <c r="I348" s="89">
        <v>11543</v>
      </c>
    </row>
    <row r="349" spans="2:9" ht="14.25">
      <c r="B349" s="55" t="s">
        <v>842</v>
      </c>
      <c r="C349" s="55" t="s">
        <v>842</v>
      </c>
      <c r="D349" s="58">
        <v>43027</v>
      </c>
      <c r="E349" s="59" t="s">
        <v>24</v>
      </c>
      <c r="F349" s="55"/>
      <c r="G349" s="87">
        <v>1</v>
      </c>
      <c r="H349" s="101">
        <v>17261326</v>
      </c>
      <c r="I349" s="101">
        <v>15395</v>
      </c>
    </row>
    <row r="350" spans="2:9" ht="14.25">
      <c r="B350" s="55" t="s">
        <v>901</v>
      </c>
      <c r="C350" s="55" t="s">
        <v>902</v>
      </c>
      <c r="D350" s="58">
        <v>42985</v>
      </c>
      <c r="E350" s="60" t="s">
        <v>33</v>
      </c>
      <c r="F350" s="87">
        <v>36</v>
      </c>
      <c r="G350" s="87">
        <v>1</v>
      </c>
      <c r="H350" s="101">
        <v>17161417</v>
      </c>
      <c r="I350" s="101">
        <v>12326</v>
      </c>
    </row>
    <row r="351" spans="2:9" ht="14.25">
      <c r="B351" s="57" t="s">
        <v>768</v>
      </c>
      <c r="C351" s="57" t="s">
        <v>769</v>
      </c>
      <c r="D351" s="56">
        <v>43097</v>
      </c>
      <c r="E351" s="59" t="s">
        <v>24</v>
      </c>
      <c r="F351" s="100"/>
      <c r="G351" s="87">
        <v>1</v>
      </c>
      <c r="H351" s="101">
        <v>17020925</v>
      </c>
      <c r="I351" s="101">
        <v>11724</v>
      </c>
    </row>
    <row r="352" spans="2:9" ht="14.25">
      <c r="B352" s="61" t="s">
        <v>1221</v>
      </c>
      <c r="C352" s="61" t="s">
        <v>1222</v>
      </c>
      <c r="D352" s="56">
        <v>42691</v>
      </c>
      <c r="E352" s="59" t="s">
        <v>27</v>
      </c>
      <c r="F352" s="100"/>
      <c r="G352" s="87">
        <v>1</v>
      </c>
      <c r="H352" s="103">
        <v>16642820</v>
      </c>
      <c r="I352" s="103">
        <v>11424</v>
      </c>
    </row>
    <row r="353" spans="2:9" ht="14.25">
      <c r="B353" s="240" t="s">
        <v>1537</v>
      </c>
      <c r="C353" s="240" t="s">
        <v>1538</v>
      </c>
      <c r="D353" s="155">
        <v>44049</v>
      </c>
      <c r="E353" s="20" t="s">
        <v>45</v>
      </c>
      <c r="F353" s="86">
        <v>39</v>
      </c>
      <c r="G353" s="87">
        <v>1</v>
      </c>
      <c r="H353" s="214">
        <v>16609080</v>
      </c>
      <c r="I353" s="214">
        <v>10742</v>
      </c>
    </row>
    <row r="354" spans="2:9" ht="14.25">
      <c r="B354" s="57" t="s">
        <v>855</v>
      </c>
      <c r="C354" s="57" t="s">
        <v>856</v>
      </c>
      <c r="D354" s="56">
        <v>43020</v>
      </c>
      <c r="E354" s="59" t="s">
        <v>15</v>
      </c>
      <c r="F354" s="100">
        <v>45</v>
      </c>
      <c r="G354" s="87">
        <v>1</v>
      </c>
      <c r="H354" s="101">
        <v>16304225</v>
      </c>
      <c r="I354" s="101">
        <v>12811</v>
      </c>
    </row>
    <row r="355" spans="2:9" ht="14.25">
      <c r="B355" s="240" t="s">
        <v>1539</v>
      </c>
      <c r="C355" s="240" t="s">
        <v>1534</v>
      </c>
      <c r="D355" s="155">
        <v>44049</v>
      </c>
      <c r="E355" s="20" t="s">
        <v>27</v>
      </c>
      <c r="F355" s="86">
        <v>51</v>
      </c>
      <c r="G355" s="87">
        <v>1</v>
      </c>
      <c r="H355" s="214">
        <v>15994570</v>
      </c>
      <c r="I355" s="214">
        <v>10883</v>
      </c>
    </row>
    <row r="356" spans="2:9" ht="14.25">
      <c r="B356" s="55" t="s">
        <v>1321</v>
      </c>
      <c r="C356" s="55" t="s">
        <v>1322</v>
      </c>
      <c r="D356" s="56">
        <v>43755</v>
      </c>
      <c r="E356" s="55" t="s">
        <v>33</v>
      </c>
      <c r="F356" s="86">
        <v>20</v>
      </c>
      <c r="G356" s="87">
        <v>1</v>
      </c>
      <c r="H356" s="88">
        <v>15991955</v>
      </c>
      <c r="I356" s="89">
        <v>10623</v>
      </c>
    </row>
    <row r="357" spans="2:9" ht="14.25">
      <c r="B357" s="57" t="s">
        <v>1392</v>
      </c>
      <c r="C357" s="57" t="s">
        <v>1393</v>
      </c>
      <c r="D357" s="56">
        <v>43811</v>
      </c>
      <c r="E357" s="55" t="s">
        <v>27</v>
      </c>
      <c r="F357" s="94">
        <v>38</v>
      </c>
      <c r="G357" s="87">
        <v>1</v>
      </c>
      <c r="H357" s="89">
        <v>15924985</v>
      </c>
      <c r="I357" s="89">
        <v>10977</v>
      </c>
    </row>
    <row r="358" spans="2:9" ht="14.25">
      <c r="B358" s="55" t="s">
        <v>914</v>
      </c>
      <c r="C358" s="55" t="s">
        <v>915</v>
      </c>
      <c r="D358" s="58">
        <v>42971</v>
      </c>
      <c r="E358" s="55" t="s">
        <v>24</v>
      </c>
      <c r="F358" s="87"/>
      <c r="G358" s="87">
        <v>1</v>
      </c>
      <c r="H358" s="101">
        <v>15916774</v>
      </c>
      <c r="I358" s="101">
        <v>11348</v>
      </c>
    </row>
    <row r="359" spans="2:9" ht="14.25">
      <c r="B359" s="57" t="s">
        <v>189</v>
      </c>
      <c r="C359" s="57" t="s">
        <v>189</v>
      </c>
      <c r="D359" s="56">
        <v>43573</v>
      </c>
      <c r="E359" s="59" t="s">
        <v>24</v>
      </c>
      <c r="F359" s="90"/>
      <c r="G359" s="87">
        <v>1</v>
      </c>
      <c r="H359" s="88">
        <v>15895690</v>
      </c>
      <c r="I359" s="99">
        <v>9913</v>
      </c>
    </row>
    <row r="360" spans="2:9" ht="14.25">
      <c r="B360" s="57" t="s">
        <v>242</v>
      </c>
      <c r="C360" s="57" t="s">
        <v>243</v>
      </c>
      <c r="D360" s="56">
        <v>43552</v>
      </c>
      <c r="E360" s="55" t="s">
        <v>33</v>
      </c>
      <c r="F360" s="86">
        <v>28</v>
      </c>
      <c r="G360" s="87">
        <v>1</v>
      </c>
      <c r="H360" s="89">
        <v>15870905</v>
      </c>
      <c r="I360" s="89">
        <v>10082</v>
      </c>
    </row>
    <row r="361" spans="2:9" ht="14.25">
      <c r="B361" s="57" t="s">
        <v>296</v>
      </c>
      <c r="C361" s="57" t="s">
        <v>297</v>
      </c>
      <c r="D361" s="56">
        <v>43468</v>
      </c>
      <c r="E361" s="55" t="s">
        <v>68</v>
      </c>
      <c r="F361" s="90"/>
      <c r="G361" s="87">
        <v>1</v>
      </c>
      <c r="H361" s="89">
        <v>15824350</v>
      </c>
      <c r="I361" s="89">
        <v>10610</v>
      </c>
    </row>
    <row r="362" spans="2:9" ht="14.25">
      <c r="B362" s="57" t="s">
        <v>411</v>
      </c>
      <c r="C362" s="57" t="s">
        <v>412</v>
      </c>
      <c r="D362" s="56">
        <v>43426</v>
      </c>
      <c r="E362" s="59" t="s">
        <v>18</v>
      </c>
      <c r="F362" s="98">
        <v>38</v>
      </c>
      <c r="G362" s="87">
        <v>1</v>
      </c>
      <c r="H362" s="89">
        <v>15703455</v>
      </c>
      <c r="I362" s="89">
        <v>10593</v>
      </c>
    </row>
    <row r="363" spans="2:9" ht="14.25">
      <c r="B363" s="57" t="s">
        <v>843</v>
      </c>
      <c r="C363" s="57" t="s">
        <v>844</v>
      </c>
      <c r="D363" s="58">
        <v>43027</v>
      </c>
      <c r="E363" s="59" t="s">
        <v>27</v>
      </c>
      <c r="F363" s="100">
        <v>1</v>
      </c>
      <c r="G363" s="87">
        <v>1</v>
      </c>
      <c r="H363" s="101">
        <v>15682256</v>
      </c>
      <c r="I363" s="101">
        <v>10995</v>
      </c>
    </row>
    <row r="364" spans="2:9" ht="14.25">
      <c r="B364" s="57" t="s">
        <v>71</v>
      </c>
      <c r="C364" s="57" t="s">
        <v>72</v>
      </c>
      <c r="D364" s="56">
        <v>43699</v>
      </c>
      <c r="E364" s="59" t="s">
        <v>21</v>
      </c>
      <c r="F364" s="54">
        <v>50</v>
      </c>
      <c r="G364" s="87">
        <v>1</v>
      </c>
      <c r="H364" s="89">
        <v>15678960</v>
      </c>
      <c r="I364" s="89">
        <v>10928</v>
      </c>
    </row>
    <row r="365" spans="2:9" ht="14.25">
      <c r="B365" s="55" t="s">
        <v>682</v>
      </c>
      <c r="C365" s="55" t="s">
        <v>682</v>
      </c>
      <c r="D365" s="56">
        <v>43181</v>
      </c>
      <c r="E365" s="55" t="s">
        <v>15</v>
      </c>
      <c r="F365" s="100">
        <v>32</v>
      </c>
      <c r="G365" s="87">
        <v>1</v>
      </c>
      <c r="H365" s="101">
        <v>15652616</v>
      </c>
      <c r="I365" s="101">
        <v>10810</v>
      </c>
    </row>
    <row r="366" spans="2:9" ht="14.25">
      <c r="B366" s="55" t="s">
        <v>1223</v>
      </c>
      <c r="C366" s="55" t="s">
        <v>1224</v>
      </c>
      <c r="D366" s="56">
        <v>42698</v>
      </c>
      <c r="E366" s="55" t="s">
        <v>33</v>
      </c>
      <c r="F366" s="102">
        <v>31</v>
      </c>
      <c r="G366" s="87">
        <v>1</v>
      </c>
      <c r="H366" s="103">
        <v>15460145</v>
      </c>
      <c r="I366" s="103">
        <v>10984</v>
      </c>
    </row>
    <row r="367" spans="2:9" ht="14.25">
      <c r="B367" s="55" t="s">
        <v>251</v>
      </c>
      <c r="C367" s="55" t="s">
        <v>252</v>
      </c>
      <c r="D367" s="56">
        <v>43468</v>
      </c>
      <c r="E367" s="55" t="s">
        <v>33</v>
      </c>
      <c r="F367" s="86">
        <v>51</v>
      </c>
      <c r="G367" s="87">
        <v>1</v>
      </c>
      <c r="H367" s="88">
        <v>15405844</v>
      </c>
      <c r="I367" s="88">
        <v>11042</v>
      </c>
    </row>
    <row r="368" spans="2:9" ht="14.25">
      <c r="B368" s="55" t="s">
        <v>518</v>
      </c>
      <c r="C368" s="55" t="s">
        <v>519</v>
      </c>
      <c r="D368" s="56">
        <v>43349</v>
      </c>
      <c r="E368" s="55" t="s">
        <v>24</v>
      </c>
      <c r="F368" s="100"/>
      <c r="G368" s="87">
        <v>1</v>
      </c>
      <c r="H368" s="88">
        <v>15368878</v>
      </c>
      <c r="I368" s="88">
        <v>10831</v>
      </c>
    </row>
    <row r="369" spans="2:9" ht="14.25">
      <c r="B369" s="55" t="s">
        <v>714</v>
      </c>
      <c r="C369" s="55" t="s">
        <v>715</v>
      </c>
      <c r="D369" s="56">
        <v>43153</v>
      </c>
      <c r="E369" s="55" t="s">
        <v>18</v>
      </c>
      <c r="F369" s="100"/>
      <c r="G369" s="87">
        <v>1</v>
      </c>
      <c r="H369" s="103">
        <v>15145445</v>
      </c>
      <c r="I369" s="104">
        <v>10284</v>
      </c>
    </row>
    <row r="370" spans="2:9" ht="14.25">
      <c r="B370" s="57" t="s">
        <v>803</v>
      </c>
      <c r="C370" s="57" t="s">
        <v>803</v>
      </c>
      <c r="D370" s="56">
        <v>43069</v>
      </c>
      <c r="E370" s="59" t="s">
        <v>15</v>
      </c>
      <c r="F370" s="100">
        <v>45</v>
      </c>
      <c r="G370" s="87">
        <v>1</v>
      </c>
      <c r="H370" s="101">
        <v>15111155</v>
      </c>
      <c r="I370" s="101">
        <v>12032</v>
      </c>
    </row>
    <row r="371" spans="2:9" ht="14.25">
      <c r="B371" s="57" t="s">
        <v>61</v>
      </c>
      <c r="C371" s="57" t="s">
        <v>62</v>
      </c>
      <c r="D371" s="56">
        <v>43699</v>
      </c>
      <c r="E371" s="59" t="s">
        <v>33</v>
      </c>
      <c r="F371" s="86">
        <v>22</v>
      </c>
      <c r="G371" s="87">
        <v>1</v>
      </c>
      <c r="H371" s="89">
        <v>15102795</v>
      </c>
      <c r="I371" s="89">
        <v>11696</v>
      </c>
    </row>
    <row r="372" spans="2:9" ht="14.25">
      <c r="B372" s="55" t="s">
        <v>903</v>
      </c>
      <c r="C372" s="55" t="s">
        <v>904</v>
      </c>
      <c r="D372" s="58">
        <v>42985</v>
      </c>
      <c r="E372" s="60" t="s">
        <v>27</v>
      </c>
      <c r="F372" s="87">
        <v>33</v>
      </c>
      <c r="G372" s="87">
        <v>1</v>
      </c>
      <c r="H372" s="101">
        <v>15099125</v>
      </c>
      <c r="I372" s="101">
        <v>10753</v>
      </c>
    </row>
    <row r="373" spans="2:9" ht="14.25">
      <c r="B373" s="55" t="s">
        <v>849</v>
      </c>
      <c r="C373" s="55" t="s">
        <v>850</v>
      </c>
      <c r="D373" s="58">
        <v>43027</v>
      </c>
      <c r="E373" s="59" t="s">
        <v>45</v>
      </c>
      <c r="F373" s="87">
        <v>36</v>
      </c>
      <c r="G373" s="87">
        <v>1</v>
      </c>
      <c r="H373" s="101">
        <v>15085421</v>
      </c>
      <c r="I373" s="101">
        <v>10650</v>
      </c>
    </row>
    <row r="374" spans="2:9" ht="14.25">
      <c r="B374" s="57" t="s">
        <v>335</v>
      </c>
      <c r="C374" s="57" t="s">
        <v>336</v>
      </c>
      <c r="D374" s="56">
        <v>43475</v>
      </c>
      <c r="E374" s="59" t="s">
        <v>24</v>
      </c>
      <c r="F374" s="90"/>
      <c r="G374" s="87">
        <v>1</v>
      </c>
      <c r="H374" s="88">
        <v>15066198</v>
      </c>
      <c r="I374" s="88">
        <v>9937</v>
      </c>
    </row>
    <row r="375" spans="2:9" ht="14.25">
      <c r="B375" s="57" t="s">
        <v>756</v>
      </c>
      <c r="C375" s="57" t="s">
        <v>757</v>
      </c>
      <c r="D375" s="56">
        <v>43104</v>
      </c>
      <c r="E375" s="59" t="s">
        <v>27</v>
      </c>
      <c r="F375" s="100">
        <v>6</v>
      </c>
      <c r="G375" s="87">
        <v>1</v>
      </c>
      <c r="H375" s="101">
        <v>14940440</v>
      </c>
      <c r="I375" s="101">
        <v>11247</v>
      </c>
    </row>
    <row r="376" spans="2:9" ht="14.25">
      <c r="B376" s="55" t="s">
        <v>1225</v>
      </c>
      <c r="C376" s="55" t="s">
        <v>1226</v>
      </c>
      <c r="D376" s="56">
        <v>42712</v>
      </c>
      <c r="E376" s="55" t="s">
        <v>21</v>
      </c>
      <c r="F376" s="102">
        <v>22</v>
      </c>
      <c r="G376" s="87">
        <v>1</v>
      </c>
      <c r="H376" s="101">
        <v>14938430</v>
      </c>
      <c r="I376" s="101">
        <v>10521</v>
      </c>
    </row>
    <row r="377" spans="2:9" ht="14.25">
      <c r="B377" s="55" t="s">
        <v>845</v>
      </c>
      <c r="C377" s="55" t="s">
        <v>846</v>
      </c>
      <c r="D377" s="58">
        <v>43027</v>
      </c>
      <c r="E377" s="59" t="s">
        <v>33</v>
      </c>
      <c r="F377" s="87">
        <v>26</v>
      </c>
      <c r="G377" s="87">
        <v>1</v>
      </c>
      <c r="H377" s="101">
        <v>14756670</v>
      </c>
      <c r="I377" s="101">
        <v>10025</v>
      </c>
    </row>
    <row r="378" spans="2:9" ht="14.25">
      <c r="B378" s="57" t="s">
        <v>879</v>
      </c>
      <c r="C378" s="55" t="s">
        <v>880</v>
      </c>
      <c r="D378" s="56">
        <v>42999</v>
      </c>
      <c r="E378" s="59" t="s">
        <v>27</v>
      </c>
      <c r="F378" s="100">
        <v>26</v>
      </c>
      <c r="G378" s="87">
        <v>1</v>
      </c>
      <c r="H378" s="101">
        <v>14677405</v>
      </c>
      <c r="I378" s="101">
        <v>10621</v>
      </c>
    </row>
    <row r="379" spans="2:9" ht="14.25">
      <c r="B379" s="55" t="s">
        <v>1486</v>
      </c>
      <c r="C379" s="55" t="s">
        <v>1482</v>
      </c>
      <c r="D379" s="56">
        <v>43888</v>
      </c>
      <c r="E379" s="55" t="s">
        <v>24</v>
      </c>
      <c r="F379" s="86">
        <v>32</v>
      </c>
      <c r="G379" s="87">
        <v>1</v>
      </c>
      <c r="H379" s="88">
        <v>14637530</v>
      </c>
      <c r="I379" s="99">
        <v>9815</v>
      </c>
    </row>
    <row r="380" spans="2:9" ht="14.25">
      <c r="B380" s="55" t="s">
        <v>69</v>
      </c>
      <c r="C380" s="55" t="s">
        <v>70</v>
      </c>
      <c r="D380" s="56">
        <v>43664</v>
      </c>
      <c r="E380" s="55" t="s">
        <v>45</v>
      </c>
      <c r="F380" s="86">
        <v>21</v>
      </c>
      <c r="G380" s="87">
        <v>1</v>
      </c>
      <c r="H380" s="88">
        <v>14586335</v>
      </c>
      <c r="I380" s="99">
        <v>9496</v>
      </c>
    </row>
    <row r="381" spans="2:9" ht="14.25">
      <c r="B381" s="69" t="s">
        <v>1227</v>
      </c>
      <c r="C381" s="57" t="s">
        <v>1228</v>
      </c>
      <c r="D381" s="56">
        <v>42621</v>
      </c>
      <c r="E381" s="55" t="s">
        <v>15</v>
      </c>
      <c r="F381" s="102">
        <v>23</v>
      </c>
      <c r="G381" s="87">
        <v>1</v>
      </c>
      <c r="H381" s="101">
        <v>14546589</v>
      </c>
      <c r="I381" s="101">
        <v>11252</v>
      </c>
    </row>
    <row r="382" spans="2:9" ht="14.25">
      <c r="B382" s="57" t="s">
        <v>1504</v>
      </c>
      <c r="C382" s="57" t="s">
        <v>1504</v>
      </c>
      <c r="D382" s="56">
        <v>43902</v>
      </c>
      <c r="E382" s="55" t="s">
        <v>33</v>
      </c>
      <c r="F382" s="86">
        <v>59</v>
      </c>
      <c r="G382" s="87">
        <v>1</v>
      </c>
      <c r="H382" s="141">
        <v>14422739</v>
      </c>
      <c r="I382" s="141">
        <v>9436</v>
      </c>
    </row>
    <row r="383" spans="2:9" ht="14.25">
      <c r="B383" s="57" t="s">
        <v>433</v>
      </c>
      <c r="C383" s="57" t="s">
        <v>434</v>
      </c>
      <c r="D383" s="56">
        <v>43321</v>
      </c>
      <c r="E383" s="55" t="s">
        <v>33</v>
      </c>
      <c r="F383" s="100">
        <v>41</v>
      </c>
      <c r="G383" s="87">
        <v>1</v>
      </c>
      <c r="H383" s="89">
        <v>14270821</v>
      </c>
      <c r="I383" s="89">
        <v>10633</v>
      </c>
    </row>
    <row r="384" spans="2:9" ht="14.25">
      <c r="B384" s="55" t="s">
        <v>905</v>
      </c>
      <c r="C384" s="55" t="s">
        <v>906</v>
      </c>
      <c r="D384" s="58">
        <v>42985</v>
      </c>
      <c r="E384" s="60" t="s">
        <v>24</v>
      </c>
      <c r="F384" s="55"/>
      <c r="G384" s="87">
        <v>1</v>
      </c>
      <c r="H384" s="101">
        <v>14258142</v>
      </c>
      <c r="I384" s="101">
        <v>9883</v>
      </c>
    </row>
    <row r="385" spans="2:9" ht="14.25">
      <c r="B385" s="57" t="s">
        <v>969</v>
      </c>
      <c r="C385" s="57" t="s">
        <v>970</v>
      </c>
      <c r="D385" s="56">
        <v>42908</v>
      </c>
      <c r="E385" s="59" t="s">
        <v>18</v>
      </c>
      <c r="F385" s="100"/>
      <c r="G385" s="87">
        <v>1</v>
      </c>
      <c r="H385" s="101">
        <v>14175950</v>
      </c>
      <c r="I385" s="101">
        <v>9755</v>
      </c>
    </row>
    <row r="386" spans="2:9" ht="14.25">
      <c r="B386" s="55" t="s">
        <v>111</v>
      </c>
      <c r="C386" s="55" t="s">
        <v>111</v>
      </c>
      <c r="D386" s="56">
        <v>43684</v>
      </c>
      <c r="E386" s="55" t="s">
        <v>112</v>
      </c>
      <c r="F386" s="86"/>
      <c r="G386" s="87">
        <v>1</v>
      </c>
      <c r="H386" s="114">
        <v>14152980</v>
      </c>
      <c r="I386" s="114">
        <v>10032</v>
      </c>
    </row>
    <row r="387" spans="2:9" ht="14.25">
      <c r="B387" s="61" t="s">
        <v>1038</v>
      </c>
      <c r="C387" s="61" t="s">
        <v>1038</v>
      </c>
      <c r="D387" s="56">
        <v>42831</v>
      </c>
      <c r="E387" s="59" t="s">
        <v>15</v>
      </c>
      <c r="F387" s="100"/>
      <c r="G387" s="87">
        <v>1</v>
      </c>
      <c r="H387" s="101">
        <v>14076839</v>
      </c>
      <c r="I387" s="101">
        <v>10293</v>
      </c>
    </row>
    <row r="388" spans="2:9" ht="14.25">
      <c r="B388" s="55" t="s">
        <v>1094</v>
      </c>
      <c r="C388" s="55" t="s">
        <v>1094</v>
      </c>
      <c r="D388" s="56">
        <v>42775</v>
      </c>
      <c r="E388" s="55" t="s">
        <v>68</v>
      </c>
      <c r="F388" s="102"/>
      <c r="G388" s="87">
        <v>1</v>
      </c>
      <c r="H388" s="101">
        <v>14040522</v>
      </c>
      <c r="I388" s="101">
        <v>10323</v>
      </c>
    </row>
    <row r="389" spans="2:9" ht="14.25">
      <c r="B389" s="57" t="s">
        <v>605</v>
      </c>
      <c r="C389" s="57" t="s">
        <v>606</v>
      </c>
      <c r="D389" s="56">
        <v>43272</v>
      </c>
      <c r="E389" s="55" t="s">
        <v>18</v>
      </c>
      <c r="F389" s="100"/>
      <c r="G389" s="87">
        <v>1</v>
      </c>
      <c r="H389" s="88">
        <v>13742400</v>
      </c>
      <c r="I389" s="88">
        <v>10182</v>
      </c>
    </row>
    <row r="390" spans="2:9" ht="14.25">
      <c r="B390" s="55" t="s">
        <v>333</v>
      </c>
      <c r="C390" s="55" t="s">
        <v>334</v>
      </c>
      <c r="D390" s="56">
        <v>43482</v>
      </c>
      <c r="E390" s="55" t="s">
        <v>33</v>
      </c>
      <c r="F390" s="117">
        <v>39</v>
      </c>
      <c r="G390" s="87">
        <v>1</v>
      </c>
      <c r="H390" s="88">
        <v>13702159.399999999</v>
      </c>
      <c r="I390" s="88">
        <v>9030</v>
      </c>
    </row>
    <row r="391" spans="2:9" ht="14.25">
      <c r="B391" s="55" t="s">
        <v>897</v>
      </c>
      <c r="C391" s="55" t="s">
        <v>898</v>
      </c>
      <c r="D391" s="58">
        <v>42985</v>
      </c>
      <c r="E391" s="60" t="s">
        <v>15</v>
      </c>
      <c r="F391" s="87">
        <v>40</v>
      </c>
      <c r="G391" s="87">
        <v>1</v>
      </c>
      <c r="H391" s="101">
        <v>13536146</v>
      </c>
      <c r="I391" s="101">
        <v>9971</v>
      </c>
    </row>
    <row r="392" spans="2:9" ht="14.25">
      <c r="B392" s="55" t="s">
        <v>485</v>
      </c>
      <c r="C392" s="55" t="s">
        <v>486</v>
      </c>
      <c r="D392" s="56">
        <v>43370</v>
      </c>
      <c r="E392" s="55" t="s">
        <v>33</v>
      </c>
      <c r="F392" s="86">
        <v>23</v>
      </c>
      <c r="G392" s="87">
        <v>1</v>
      </c>
      <c r="H392" s="88">
        <v>13058598</v>
      </c>
      <c r="I392" s="88">
        <v>8904</v>
      </c>
    </row>
    <row r="393" spans="2:9" ht="14.25">
      <c r="B393" s="55" t="s">
        <v>1101</v>
      </c>
      <c r="C393" s="55" t="s">
        <v>1102</v>
      </c>
      <c r="D393" s="56">
        <v>42768</v>
      </c>
      <c r="E393" s="55" t="s">
        <v>18</v>
      </c>
      <c r="F393" s="102"/>
      <c r="G393" s="87">
        <v>1</v>
      </c>
      <c r="H393" s="101">
        <v>13037135</v>
      </c>
      <c r="I393" s="101">
        <v>8582</v>
      </c>
    </row>
    <row r="394" spans="2:9" ht="14.25">
      <c r="B394" s="55" t="s">
        <v>415</v>
      </c>
      <c r="C394" s="55" t="s">
        <v>415</v>
      </c>
      <c r="D394" s="56">
        <v>43412</v>
      </c>
      <c r="E394" s="55" t="s">
        <v>24</v>
      </c>
      <c r="F394" s="90"/>
      <c r="G394" s="87">
        <v>1</v>
      </c>
      <c r="H394" s="88">
        <v>13025123</v>
      </c>
      <c r="I394" s="88">
        <v>11494</v>
      </c>
    </row>
    <row r="395" spans="2:9" ht="14.25">
      <c r="B395" s="63" t="s">
        <v>345</v>
      </c>
      <c r="C395" s="61" t="s">
        <v>346</v>
      </c>
      <c r="D395" s="56">
        <v>43419</v>
      </c>
      <c r="E395" s="55" t="s">
        <v>21</v>
      </c>
      <c r="F395" s="98">
        <v>35</v>
      </c>
      <c r="G395" s="87">
        <v>1</v>
      </c>
      <c r="H395" s="88">
        <v>13005240</v>
      </c>
      <c r="I395" s="88">
        <v>7898</v>
      </c>
    </row>
    <row r="396" spans="2:9" ht="14.25">
      <c r="B396" s="57" t="s">
        <v>1229</v>
      </c>
      <c r="C396" s="57" t="s">
        <v>1230</v>
      </c>
      <c r="D396" s="56">
        <v>42684</v>
      </c>
      <c r="E396" s="59" t="s">
        <v>27</v>
      </c>
      <c r="F396" s="102"/>
      <c r="G396" s="87">
        <v>1</v>
      </c>
      <c r="H396" s="103">
        <v>12904235</v>
      </c>
      <c r="I396" s="103">
        <v>10221</v>
      </c>
    </row>
    <row r="397" spans="2:9" ht="14.25">
      <c r="B397" s="55" t="s">
        <v>678</v>
      </c>
      <c r="C397" s="55" t="s">
        <v>679</v>
      </c>
      <c r="D397" s="56">
        <v>43181</v>
      </c>
      <c r="E397" s="55" t="s">
        <v>27</v>
      </c>
      <c r="F397" s="87">
        <v>49</v>
      </c>
      <c r="G397" s="87">
        <v>1</v>
      </c>
      <c r="H397" s="101">
        <v>12816595</v>
      </c>
      <c r="I397" s="101">
        <v>9370</v>
      </c>
    </row>
    <row r="398" spans="2:9" ht="14.25">
      <c r="B398" s="55" t="s">
        <v>669</v>
      </c>
      <c r="C398" s="55" t="s">
        <v>670</v>
      </c>
      <c r="D398" s="56">
        <v>43188</v>
      </c>
      <c r="E398" s="55" t="s">
        <v>27</v>
      </c>
      <c r="F398" s="100">
        <v>43</v>
      </c>
      <c r="G398" s="87">
        <v>1</v>
      </c>
      <c r="H398" s="88">
        <v>12788620</v>
      </c>
      <c r="I398" s="88">
        <v>9218</v>
      </c>
    </row>
    <row r="399" spans="2:9" ht="14.25">
      <c r="B399" s="55" t="s">
        <v>329</v>
      </c>
      <c r="C399" s="55" t="s">
        <v>330</v>
      </c>
      <c r="D399" s="56">
        <v>43489</v>
      </c>
      <c r="E399" s="55" t="s">
        <v>33</v>
      </c>
      <c r="F399" s="117">
        <v>40</v>
      </c>
      <c r="G399" s="87">
        <v>1</v>
      </c>
      <c r="H399" s="88">
        <v>12724213</v>
      </c>
      <c r="I399" s="88">
        <v>8268</v>
      </c>
    </row>
    <row r="400" spans="2:9" ht="14.25">
      <c r="B400" s="57" t="s">
        <v>646</v>
      </c>
      <c r="C400" s="57" t="s">
        <v>647</v>
      </c>
      <c r="D400" s="56">
        <v>43216</v>
      </c>
      <c r="E400" s="59" t="s">
        <v>45</v>
      </c>
      <c r="F400" s="100">
        <v>46</v>
      </c>
      <c r="G400" s="87">
        <v>1</v>
      </c>
      <c r="H400" s="101">
        <v>12668687</v>
      </c>
      <c r="I400" s="101">
        <v>8822</v>
      </c>
    </row>
    <row r="401" spans="2:9" ht="14.25">
      <c r="B401" s="55" t="s">
        <v>737</v>
      </c>
      <c r="C401" s="55" t="s">
        <v>737</v>
      </c>
      <c r="D401" s="56">
        <v>43125</v>
      </c>
      <c r="E401" s="55" t="s">
        <v>33</v>
      </c>
      <c r="F401" s="100">
        <v>36</v>
      </c>
      <c r="G401" s="87">
        <v>1</v>
      </c>
      <c r="H401" s="101">
        <v>12602070</v>
      </c>
      <c r="I401" s="101">
        <v>9418</v>
      </c>
    </row>
    <row r="402" spans="2:9" ht="14.25">
      <c r="B402" s="55" t="s">
        <v>731</v>
      </c>
      <c r="C402" s="55" t="s">
        <v>732</v>
      </c>
      <c r="D402" s="56">
        <v>43132</v>
      </c>
      <c r="E402" s="55" t="s">
        <v>27</v>
      </c>
      <c r="F402" s="100">
        <v>34</v>
      </c>
      <c r="G402" s="87">
        <v>1</v>
      </c>
      <c r="H402" s="101">
        <v>12582619</v>
      </c>
      <c r="I402" s="101">
        <v>8610</v>
      </c>
    </row>
    <row r="403" spans="2:9" ht="14.25">
      <c r="B403" s="55" t="s">
        <v>707</v>
      </c>
      <c r="C403" s="55" t="s">
        <v>707</v>
      </c>
      <c r="D403" s="56">
        <v>43160</v>
      </c>
      <c r="E403" s="55" t="s">
        <v>27</v>
      </c>
      <c r="F403" s="102">
        <v>36</v>
      </c>
      <c r="G403" s="87">
        <v>1</v>
      </c>
      <c r="H403" s="103">
        <v>12573964</v>
      </c>
      <c r="I403" s="104">
        <v>8826</v>
      </c>
    </row>
    <row r="404" spans="2:9" ht="14.25">
      <c r="B404" s="57" t="s">
        <v>1384</v>
      </c>
      <c r="C404" s="57" t="s">
        <v>1385</v>
      </c>
      <c r="D404" s="56">
        <v>43804</v>
      </c>
      <c r="E404" s="55" t="s">
        <v>45</v>
      </c>
      <c r="F404" s="86">
        <v>56</v>
      </c>
      <c r="G404" s="87">
        <v>1</v>
      </c>
      <c r="H404" s="89">
        <v>12475800</v>
      </c>
      <c r="I404" s="89">
        <v>10556</v>
      </c>
    </row>
    <row r="405" spans="2:9" ht="14.25">
      <c r="B405" s="57" t="s">
        <v>43</v>
      </c>
      <c r="C405" s="57" t="s">
        <v>44</v>
      </c>
      <c r="D405" s="56">
        <v>43699</v>
      </c>
      <c r="E405" s="59" t="s">
        <v>45</v>
      </c>
      <c r="F405" s="86">
        <v>19</v>
      </c>
      <c r="G405" s="87">
        <v>1</v>
      </c>
      <c r="H405" s="89">
        <v>12413075</v>
      </c>
      <c r="I405" s="89">
        <v>8411</v>
      </c>
    </row>
    <row r="406" spans="2:9" ht="14.25">
      <c r="B406" s="55" t="s">
        <v>441</v>
      </c>
      <c r="C406" s="55" t="s">
        <v>442</v>
      </c>
      <c r="D406" s="56">
        <v>43412</v>
      </c>
      <c r="E406" s="55" t="s">
        <v>15</v>
      </c>
      <c r="F406" s="90"/>
      <c r="G406" s="87">
        <v>1</v>
      </c>
      <c r="H406" s="88">
        <v>12200348</v>
      </c>
      <c r="I406" s="88">
        <v>8494</v>
      </c>
    </row>
    <row r="407" spans="2:9" ht="14.25">
      <c r="B407" s="55" t="s">
        <v>1231</v>
      </c>
      <c r="C407" s="55" t="s">
        <v>1232</v>
      </c>
      <c r="D407" s="56">
        <v>42719</v>
      </c>
      <c r="E407" s="55" t="s">
        <v>24</v>
      </c>
      <c r="F407" s="102">
        <v>23</v>
      </c>
      <c r="G407" s="87">
        <v>1</v>
      </c>
      <c r="H407" s="101">
        <v>12142705</v>
      </c>
      <c r="I407" s="108">
        <v>9380</v>
      </c>
    </row>
    <row r="408" spans="2:9" ht="14.25">
      <c r="B408" s="57" t="s">
        <v>167</v>
      </c>
      <c r="C408" s="57" t="s">
        <v>168</v>
      </c>
      <c r="D408" s="56">
        <v>43559</v>
      </c>
      <c r="E408" s="55" t="s">
        <v>33</v>
      </c>
      <c r="F408" s="86">
        <v>31</v>
      </c>
      <c r="G408" s="87">
        <v>1</v>
      </c>
      <c r="H408" s="89">
        <v>12128230</v>
      </c>
      <c r="I408" s="89">
        <v>7547</v>
      </c>
    </row>
    <row r="409" spans="2:9" ht="14.25">
      <c r="B409" s="57" t="s">
        <v>804</v>
      </c>
      <c r="C409" s="57" t="s">
        <v>805</v>
      </c>
      <c r="D409" s="56">
        <v>43069</v>
      </c>
      <c r="E409" s="59" t="s">
        <v>33</v>
      </c>
      <c r="F409" s="100">
        <v>41</v>
      </c>
      <c r="G409" s="87">
        <v>1</v>
      </c>
      <c r="H409" s="101">
        <v>12119420</v>
      </c>
      <c r="I409" s="101">
        <v>8530</v>
      </c>
    </row>
    <row r="410" spans="2:9" ht="14.25">
      <c r="B410" s="55" t="s">
        <v>371</v>
      </c>
      <c r="C410" s="55" t="s">
        <v>372</v>
      </c>
      <c r="D410" s="56">
        <v>43454</v>
      </c>
      <c r="E410" s="55" t="s">
        <v>33</v>
      </c>
      <c r="F410" s="86">
        <v>15</v>
      </c>
      <c r="G410" s="87">
        <v>1</v>
      </c>
      <c r="H410" s="88">
        <v>12074790</v>
      </c>
      <c r="I410" s="88">
        <v>7968</v>
      </c>
    </row>
    <row r="411" spans="2:9" ht="14.25">
      <c r="B411" s="57" t="s">
        <v>733</v>
      </c>
      <c r="C411" s="57" t="s">
        <v>734</v>
      </c>
      <c r="D411" s="56">
        <v>43132</v>
      </c>
      <c r="E411" s="59" t="s">
        <v>24</v>
      </c>
      <c r="F411" s="100">
        <v>32</v>
      </c>
      <c r="G411" s="87">
        <v>1</v>
      </c>
      <c r="H411" s="101">
        <v>12037757</v>
      </c>
      <c r="I411" s="101">
        <v>9050</v>
      </c>
    </row>
    <row r="412" spans="2:9" ht="14.25">
      <c r="B412" s="57" t="s">
        <v>701</v>
      </c>
      <c r="C412" s="57" t="s">
        <v>702</v>
      </c>
      <c r="D412" s="56">
        <v>43167</v>
      </c>
      <c r="E412" s="59" t="s">
        <v>15</v>
      </c>
      <c r="F412" s="100"/>
      <c r="G412" s="87">
        <v>1</v>
      </c>
      <c r="H412" s="88">
        <v>12019805</v>
      </c>
      <c r="I412" s="88">
        <v>8413</v>
      </c>
    </row>
    <row r="413" spans="2:9" ht="14.25">
      <c r="B413" s="55" t="s">
        <v>1420</v>
      </c>
      <c r="C413" s="55" t="s">
        <v>1421</v>
      </c>
      <c r="D413" s="56">
        <v>43832</v>
      </c>
      <c r="E413" s="55" t="s">
        <v>45</v>
      </c>
      <c r="F413" s="86"/>
      <c r="G413" s="87">
        <v>1</v>
      </c>
      <c r="H413" s="89">
        <v>11974383</v>
      </c>
      <c r="I413" s="89">
        <v>8095</v>
      </c>
    </row>
    <row r="414" spans="2:9" ht="14.25">
      <c r="B414" s="70">
        <v>1945</v>
      </c>
      <c r="C414" s="70">
        <v>1945</v>
      </c>
      <c r="D414" s="56">
        <v>42845</v>
      </c>
      <c r="E414" s="59" t="s">
        <v>1020</v>
      </c>
      <c r="F414" s="100">
        <v>29</v>
      </c>
      <c r="G414" s="87">
        <v>1</v>
      </c>
      <c r="H414" s="101">
        <v>11737512</v>
      </c>
      <c r="I414" s="101">
        <v>9633</v>
      </c>
    </row>
    <row r="415" spans="2:9" ht="14.25">
      <c r="B415" s="55" t="s">
        <v>78</v>
      </c>
      <c r="C415" s="55" t="s">
        <v>79</v>
      </c>
      <c r="D415" s="56">
        <v>43678</v>
      </c>
      <c r="E415" s="55" t="s">
        <v>33</v>
      </c>
      <c r="F415" s="86">
        <v>29</v>
      </c>
      <c r="G415" s="87">
        <v>1</v>
      </c>
      <c r="H415" s="88">
        <v>11662948</v>
      </c>
      <c r="I415" s="99">
        <v>7935</v>
      </c>
    </row>
    <row r="416" spans="2:9" ht="14.25">
      <c r="B416" s="57" t="s">
        <v>1233</v>
      </c>
      <c r="C416" s="57" t="s">
        <v>1234</v>
      </c>
      <c r="D416" s="56">
        <v>42691</v>
      </c>
      <c r="E416" s="59" t="s">
        <v>45</v>
      </c>
      <c r="F416" s="100">
        <v>30</v>
      </c>
      <c r="G416" s="87">
        <v>1</v>
      </c>
      <c r="H416" s="103">
        <v>11606695</v>
      </c>
      <c r="I416" s="103">
        <v>8111</v>
      </c>
    </row>
    <row r="417" spans="2:9" ht="14.25">
      <c r="B417" s="57" t="s">
        <v>1019</v>
      </c>
      <c r="C417" s="57" t="s">
        <v>1019</v>
      </c>
      <c r="D417" s="56">
        <v>42845</v>
      </c>
      <c r="E417" s="59" t="s">
        <v>33</v>
      </c>
      <c r="F417" s="100">
        <v>22</v>
      </c>
      <c r="G417" s="87">
        <v>1</v>
      </c>
      <c r="H417" s="101">
        <v>11605215</v>
      </c>
      <c r="I417" s="101">
        <v>7789</v>
      </c>
    </row>
    <row r="418" spans="2:9" ht="14.25">
      <c r="B418" s="57" t="s">
        <v>959</v>
      </c>
      <c r="C418" s="57" t="s">
        <v>960</v>
      </c>
      <c r="D418" s="56">
        <v>42922</v>
      </c>
      <c r="E418" s="59" t="s">
        <v>15</v>
      </c>
      <c r="F418" s="100">
        <v>38</v>
      </c>
      <c r="G418" s="87">
        <v>1</v>
      </c>
      <c r="H418" s="101">
        <v>11595904</v>
      </c>
      <c r="I418" s="104">
        <v>8194</v>
      </c>
    </row>
    <row r="419" spans="2:9" ht="14.25">
      <c r="B419" s="57" t="s">
        <v>421</v>
      </c>
      <c r="C419" s="57" t="s">
        <v>422</v>
      </c>
      <c r="D419" s="56">
        <v>43391</v>
      </c>
      <c r="E419" s="55" t="s">
        <v>45</v>
      </c>
      <c r="F419" s="86">
        <v>48</v>
      </c>
      <c r="G419" s="87">
        <v>1</v>
      </c>
      <c r="H419" s="89">
        <v>11548794</v>
      </c>
      <c r="I419" s="89">
        <v>8591</v>
      </c>
    </row>
    <row r="420" spans="2:9" ht="14.25">
      <c r="B420" s="61" t="s">
        <v>1235</v>
      </c>
      <c r="C420" s="61" t="s">
        <v>1236</v>
      </c>
      <c r="D420" s="56">
        <v>42754</v>
      </c>
      <c r="E420" s="64" t="s">
        <v>21</v>
      </c>
      <c r="F420" s="102">
        <v>21</v>
      </c>
      <c r="G420" s="87">
        <v>1</v>
      </c>
      <c r="H420" s="101">
        <v>11158180</v>
      </c>
      <c r="I420" s="101">
        <v>7686</v>
      </c>
    </row>
    <row r="421" spans="2:9" ht="14.25">
      <c r="B421" s="57" t="s">
        <v>246</v>
      </c>
      <c r="C421" s="57" t="s">
        <v>247</v>
      </c>
      <c r="D421" s="56">
        <v>43545</v>
      </c>
      <c r="E421" s="55" t="s">
        <v>21</v>
      </c>
      <c r="F421" s="98">
        <v>33</v>
      </c>
      <c r="G421" s="87">
        <v>1</v>
      </c>
      <c r="H421" s="88">
        <v>11120720</v>
      </c>
      <c r="I421" s="88">
        <v>7237</v>
      </c>
    </row>
    <row r="422" spans="2:9" ht="14.25">
      <c r="B422" s="62" t="s">
        <v>810</v>
      </c>
      <c r="C422" s="57" t="s">
        <v>811</v>
      </c>
      <c r="D422" s="56">
        <v>43062</v>
      </c>
      <c r="E422" s="59" t="s">
        <v>24</v>
      </c>
      <c r="F422" s="100"/>
      <c r="G422" s="87">
        <v>1</v>
      </c>
      <c r="H422" s="101">
        <v>11004735</v>
      </c>
      <c r="I422" s="101">
        <v>7562</v>
      </c>
    </row>
    <row r="423" spans="2:9" ht="14.25">
      <c r="B423" s="61" t="s">
        <v>1079</v>
      </c>
      <c r="C423" s="61" t="s">
        <v>1080</v>
      </c>
      <c r="D423" s="56">
        <v>42789</v>
      </c>
      <c r="E423" s="59" t="s">
        <v>21</v>
      </c>
      <c r="F423" s="100">
        <v>26</v>
      </c>
      <c r="G423" s="87">
        <v>1</v>
      </c>
      <c r="H423" s="101">
        <v>10994877</v>
      </c>
      <c r="I423" s="101">
        <v>7640</v>
      </c>
    </row>
    <row r="424" spans="2:9" ht="14.25">
      <c r="B424" s="55" t="s">
        <v>516</v>
      </c>
      <c r="C424" s="55" t="s">
        <v>517</v>
      </c>
      <c r="D424" s="56">
        <v>43328</v>
      </c>
      <c r="E424" s="55" t="s">
        <v>24</v>
      </c>
      <c r="F424" s="100"/>
      <c r="G424" s="87">
        <v>1</v>
      </c>
      <c r="H424" s="101">
        <v>10982038</v>
      </c>
      <c r="I424" s="101">
        <v>8157</v>
      </c>
    </row>
    <row r="425" spans="2:9" ht="14.25">
      <c r="B425" s="55" t="s">
        <v>172</v>
      </c>
      <c r="C425" s="55" t="s">
        <v>172</v>
      </c>
      <c r="D425" s="56">
        <v>43419</v>
      </c>
      <c r="E425" s="55" t="s">
        <v>68</v>
      </c>
      <c r="F425" s="90"/>
      <c r="G425" s="87">
        <v>1</v>
      </c>
      <c r="H425" s="89">
        <v>10896630</v>
      </c>
      <c r="I425" s="89">
        <v>7841</v>
      </c>
    </row>
    <row r="426" spans="2:9" ht="14.25">
      <c r="B426" s="55" t="s">
        <v>692</v>
      </c>
      <c r="C426" s="55" t="s">
        <v>693</v>
      </c>
      <c r="D426" s="56">
        <v>43174</v>
      </c>
      <c r="E426" s="55" t="s">
        <v>45</v>
      </c>
      <c r="F426" s="100">
        <v>23</v>
      </c>
      <c r="G426" s="87">
        <v>1</v>
      </c>
      <c r="H426" s="101">
        <v>10846750</v>
      </c>
      <c r="I426" s="101">
        <v>7433</v>
      </c>
    </row>
    <row r="427" spans="2:9" ht="14.25">
      <c r="B427" s="55" t="s">
        <v>1058</v>
      </c>
      <c r="C427" s="55" t="s">
        <v>1059</v>
      </c>
      <c r="D427" s="56">
        <v>42810</v>
      </c>
      <c r="E427" s="55" t="s">
        <v>15</v>
      </c>
      <c r="F427" s="102">
        <v>25</v>
      </c>
      <c r="G427" s="87">
        <v>1</v>
      </c>
      <c r="H427" s="101">
        <v>10782754</v>
      </c>
      <c r="I427" s="101">
        <v>7560</v>
      </c>
    </row>
    <row r="428" spans="2:9" ht="14.25">
      <c r="B428" s="55" t="s">
        <v>690</v>
      </c>
      <c r="C428" s="55" t="s">
        <v>691</v>
      </c>
      <c r="D428" s="56">
        <v>43174</v>
      </c>
      <c r="E428" s="55" t="s">
        <v>21</v>
      </c>
      <c r="F428" s="100">
        <v>35</v>
      </c>
      <c r="G428" s="87">
        <v>1</v>
      </c>
      <c r="H428" s="101">
        <v>10731765</v>
      </c>
      <c r="I428" s="101">
        <v>6904</v>
      </c>
    </row>
    <row r="429" spans="2:9" ht="14.25">
      <c r="B429" s="55" t="s">
        <v>452</v>
      </c>
      <c r="C429" s="55" t="s">
        <v>453</v>
      </c>
      <c r="D429" s="56">
        <v>43370</v>
      </c>
      <c r="E429" s="55" t="s">
        <v>27</v>
      </c>
      <c r="F429" s="98">
        <v>39</v>
      </c>
      <c r="G429" s="87">
        <v>1</v>
      </c>
      <c r="H429" s="89">
        <v>10645501</v>
      </c>
      <c r="I429" s="89">
        <v>7301</v>
      </c>
    </row>
    <row r="430" spans="2:9" ht="14.25">
      <c r="B430" s="57" t="s">
        <v>867</v>
      </c>
      <c r="C430" s="57" t="s">
        <v>868</v>
      </c>
      <c r="D430" s="56">
        <v>43006</v>
      </c>
      <c r="E430" s="59" t="s">
        <v>18</v>
      </c>
      <c r="F430" s="100"/>
      <c r="G430" s="87">
        <v>1</v>
      </c>
      <c r="H430" s="101">
        <v>10624493</v>
      </c>
      <c r="I430" s="101">
        <v>7938</v>
      </c>
    </row>
    <row r="431" spans="2:9" ht="14.25">
      <c r="B431" s="57" t="s">
        <v>657</v>
      </c>
      <c r="C431" s="57" t="s">
        <v>658</v>
      </c>
      <c r="D431" s="58">
        <v>43209</v>
      </c>
      <c r="E431" s="59" t="s">
        <v>45</v>
      </c>
      <c r="F431" s="100">
        <v>24</v>
      </c>
      <c r="G431" s="87">
        <v>1</v>
      </c>
      <c r="H431" s="88">
        <v>10595595</v>
      </c>
      <c r="I431" s="88">
        <v>7169</v>
      </c>
    </row>
    <row r="432" spans="2:9" ht="14.25">
      <c r="B432" s="55" t="s">
        <v>404</v>
      </c>
      <c r="C432" s="55" t="s">
        <v>405</v>
      </c>
      <c r="D432" s="56">
        <v>43440</v>
      </c>
      <c r="E432" s="55" t="s">
        <v>45</v>
      </c>
      <c r="F432" s="86">
        <v>21</v>
      </c>
      <c r="G432" s="87">
        <v>1</v>
      </c>
      <c r="H432" s="89">
        <v>10578430</v>
      </c>
      <c r="I432" s="89">
        <v>7090</v>
      </c>
    </row>
    <row r="433" spans="2:9" ht="14.25">
      <c r="B433" s="55" t="s">
        <v>1237</v>
      </c>
      <c r="C433" s="55" t="s">
        <v>1238</v>
      </c>
      <c r="D433" s="56">
        <v>42628</v>
      </c>
      <c r="E433" s="55" t="s">
        <v>33</v>
      </c>
      <c r="F433" s="87">
        <v>33</v>
      </c>
      <c r="G433" s="87">
        <v>1</v>
      </c>
      <c r="H433" s="103">
        <v>10505476</v>
      </c>
      <c r="I433" s="101">
        <v>7521</v>
      </c>
    </row>
    <row r="434" spans="2:9" ht="14.25">
      <c r="B434" s="57" t="s">
        <v>943</v>
      </c>
      <c r="C434" s="57" t="s">
        <v>944</v>
      </c>
      <c r="D434" s="56">
        <v>42943</v>
      </c>
      <c r="E434" s="59" t="s">
        <v>33</v>
      </c>
      <c r="F434" s="100">
        <v>48</v>
      </c>
      <c r="G434" s="87">
        <v>1</v>
      </c>
      <c r="H434" s="103">
        <v>10408784</v>
      </c>
      <c r="I434" s="104">
        <v>8341</v>
      </c>
    </row>
    <row r="435" spans="2:9" ht="14.25">
      <c r="B435" s="57" t="s">
        <v>31</v>
      </c>
      <c r="C435" s="57" t="s">
        <v>32</v>
      </c>
      <c r="D435" s="56">
        <v>43734</v>
      </c>
      <c r="E435" s="59" t="s">
        <v>33</v>
      </c>
      <c r="F435" s="86">
        <v>62</v>
      </c>
      <c r="G435" s="87">
        <v>1</v>
      </c>
      <c r="H435" s="88">
        <v>10282000</v>
      </c>
      <c r="I435" s="88">
        <v>7484</v>
      </c>
    </row>
    <row r="436" spans="2:9" ht="14.25">
      <c r="B436" s="240" t="s">
        <v>1540</v>
      </c>
      <c r="C436" s="240" t="s">
        <v>1540</v>
      </c>
      <c r="D436" s="155">
        <v>44049</v>
      </c>
      <c r="E436" s="20" t="s">
        <v>1531</v>
      </c>
      <c r="F436" s="86">
        <v>45</v>
      </c>
      <c r="G436" s="87">
        <v>1</v>
      </c>
      <c r="H436" s="214">
        <v>10266805</v>
      </c>
      <c r="I436" s="214">
        <v>6888</v>
      </c>
    </row>
    <row r="437" spans="2:9" ht="14.25">
      <c r="B437" s="55" t="s">
        <v>36</v>
      </c>
      <c r="C437" s="55" t="s">
        <v>37</v>
      </c>
      <c r="D437" s="56">
        <v>43720</v>
      </c>
      <c r="E437" s="55" t="s">
        <v>15</v>
      </c>
      <c r="F437" s="98">
        <v>45</v>
      </c>
      <c r="G437" s="87">
        <v>1</v>
      </c>
      <c r="H437" s="88">
        <v>10159010</v>
      </c>
      <c r="I437" s="99">
        <v>7625</v>
      </c>
    </row>
    <row r="438" spans="2:9" ht="14.25">
      <c r="B438" s="55" t="s">
        <v>163</v>
      </c>
      <c r="C438" s="55" t="s">
        <v>164</v>
      </c>
      <c r="D438" s="56">
        <v>43615</v>
      </c>
      <c r="E438" s="55" t="s">
        <v>18</v>
      </c>
      <c r="F438" s="98">
        <v>30</v>
      </c>
      <c r="G438" s="87">
        <v>1</v>
      </c>
      <c r="H438" s="88">
        <v>10133110</v>
      </c>
      <c r="I438" s="99">
        <v>6920</v>
      </c>
    </row>
    <row r="439" spans="2:9" ht="14.25">
      <c r="B439" s="55" t="s">
        <v>568</v>
      </c>
      <c r="C439" s="55" t="s">
        <v>569</v>
      </c>
      <c r="D439" s="56">
        <v>43314</v>
      </c>
      <c r="E439" s="55" t="s">
        <v>45</v>
      </c>
      <c r="F439" s="100">
        <v>18</v>
      </c>
      <c r="G439" s="87">
        <v>1</v>
      </c>
      <c r="H439" s="88">
        <v>10009330</v>
      </c>
      <c r="I439" s="88">
        <v>6783</v>
      </c>
    </row>
    <row r="440" spans="2:9" ht="14.25">
      <c r="B440" s="55" t="s">
        <v>790</v>
      </c>
      <c r="C440" s="55" t="s">
        <v>791</v>
      </c>
      <c r="D440" s="58">
        <v>43083</v>
      </c>
      <c r="E440" s="59" t="s">
        <v>68</v>
      </c>
      <c r="F440" s="55"/>
      <c r="G440" s="87">
        <v>1</v>
      </c>
      <c r="H440" s="101">
        <v>9843412</v>
      </c>
      <c r="I440" s="101">
        <v>7133</v>
      </c>
    </row>
    <row r="441" spans="2:9" ht="14.25">
      <c r="B441" s="57" t="s">
        <v>772</v>
      </c>
      <c r="C441" s="57" t="s">
        <v>773</v>
      </c>
      <c r="D441" s="56">
        <v>43097</v>
      </c>
      <c r="E441" s="59" t="s">
        <v>15</v>
      </c>
      <c r="F441" s="100"/>
      <c r="G441" s="87">
        <v>1</v>
      </c>
      <c r="H441" s="101">
        <v>9620305</v>
      </c>
      <c r="I441" s="101">
        <v>6765</v>
      </c>
    </row>
    <row r="442" spans="2:9" ht="14.25">
      <c r="B442" s="55" t="s">
        <v>1239</v>
      </c>
      <c r="C442" s="55" t="s">
        <v>1239</v>
      </c>
      <c r="D442" s="56">
        <v>42705</v>
      </c>
      <c r="E442" s="55" t="s">
        <v>1240</v>
      </c>
      <c r="F442" s="102"/>
      <c r="G442" s="87">
        <v>1</v>
      </c>
      <c r="H442" s="103">
        <v>9563885</v>
      </c>
      <c r="I442" s="103">
        <v>8248</v>
      </c>
    </row>
    <row r="443" spans="2:9" ht="14.25">
      <c r="B443" s="57" t="s">
        <v>722</v>
      </c>
      <c r="C443" s="57" t="s">
        <v>723</v>
      </c>
      <c r="D443" s="56">
        <v>43146</v>
      </c>
      <c r="E443" s="59" t="s">
        <v>68</v>
      </c>
      <c r="F443" s="100">
        <v>61</v>
      </c>
      <c r="G443" s="87">
        <v>1</v>
      </c>
      <c r="H443" s="101">
        <v>9546345</v>
      </c>
      <c r="I443" s="101">
        <v>7350</v>
      </c>
    </row>
    <row r="444" spans="2:9" ht="14.25">
      <c r="B444" s="57" t="s">
        <v>1527</v>
      </c>
      <c r="C444" s="57" t="s">
        <v>1528</v>
      </c>
      <c r="D444" s="56">
        <v>44042</v>
      </c>
      <c r="E444" s="55" t="s">
        <v>27</v>
      </c>
      <c r="F444" s="86">
        <v>55</v>
      </c>
      <c r="G444" s="87">
        <v>1</v>
      </c>
      <c r="H444" s="88">
        <v>9509955</v>
      </c>
      <c r="I444" s="89">
        <v>6719</v>
      </c>
    </row>
    <row r="445" spans="2:9" ht="14.25">
      <c r="B445" s="55" t="s">
        <v>1241</v>
      </c>
      <c r="C445" s="55" t="s">
        <v>1242</v>
      </c>
      <c r="D445" s="56">
        <v>42642</v>
      </c>
      <c r="E445" s="59" t="s">
        <v>24</v>
      </c>
      <c r="F445" s="102"/>
      <c r="G445" s="87">
        <v>1</v>
      </c>
      <c r="H445" s="103">
        <v>9317125</v>
      </c>
      <c r="I445" s="103">
        <v>6755</v>
      </c>
    </row>
    <row r="446" spans="2:9" ht="14.25">
      <c r="B446" s="57" t="s">
        <v>841</v>
      </c>
      <c r="C446" s="57" t="s">
        <v>841</v>
      </c>
      <c r="D446" s="56">
        <v>43034</v>
      </c>
      <c r="E446" s="59" t="s">
        <v>179</v>
      </c>
      <c r="F446" s="100">
        <v>34</v>
      </c>
      <c r="G446" s="87">
        <v>1</v>
      </c>
      <c r="H446" s="101">
        <v>9187160</v>
      </c>
      <c r="I446" s="101">
        <v>9577</v>
      </c>
    </row>
    <row r="447" spans="2:9" ht="14.25">
      <c r="B447" s="57" t="s">
        <v>1529</v>
      </c>
      <c r="C447" s="57" t="s">
        <v>1530</v>
      </c>
      <c r="D447" s="56">
        <v>44042</v>
      </c>
      <c r="E447" s="55" t="s">
        <v>1531</v>
      </c>
      <c r="F447" s="86">
        <v>34</v>
      </c>
      <c r="G447" s="87">
        <v>1</v>
      </c>
      <c r="H447" s="88">
        <v>9065997</v>
      </c>
      <c r="I447" s="89">
        <v>6494</v>
      </c>
    </row>
    <row r="448" spans="2:9" ht="14.25">
      <c r="B448" s="55" t="s">
        <v>1091</v>
      </c>
      <c r="C448" s="55" t="s">
        <v>1092</v>
      </c>
      <c r="D448" s="56">
        <v>42782</v>
      </c>
      <c r="E448" s="55" t="s">
        <v>24</v>
      </c>
      <c r="F448" s="102"/>
      <c r="G448" s="87">
        <v>1</v>
      </c>
      <c r="H448" s="101">
        <v>9043078</v>
      </c>
      <c r="I448" s="101">
        <v>6772</v>
      </c>
    </row>
    <row r="449" spans="2:9" ht="14.25">
      <c r="B449" s="57" t="s">
        <v>1313</v>
      </c>
      <c r="C449" s="57" t="s">
        <v>1314</v>
      </c>
      <c r="D449" s="56">
        <v>43748</v>
      </c>
      <c r="E449" s="55" t="s">
        <v>33</v>
      </c>
      <c r="F449" s="86">
        <v>27</v>
      </c>
      <c r="G449" s="87">
        <v>1</v>
      </c>
      <c r="H449" s="88">
        <v>8940080</v>
      </c>
      <c r="I449" s="99">
        <v>5868</v>
      </c>
    </row>
    <row r="450" spans="2:9" ht="14.25">
      <c r="B450" s="57" t="s">
        <v>1434</v>
      </c>
      <c r="C450" s="57" t="s">
        <v>1434</v>
      </c>
      <c r="D450" s="56">
        <v>43846</v>
      </c>
      <c r="E450" s="55" t="s">
        <v>24</v>
      </c>
      <c r="F450" s="86">
        <v>51</v>
      </c>
      <c r="G450" s="87">
        <v>1</v>
      </c>
      <c r="H450" s="88">
        <v>8844825</v>
      </c>
      <c r="I450" s="88">
        <v>5888</v>
      </c>
    </row>
    <row r="451" spans="2:9" ht="14.25">
      <c r="B451" s="55" t="s">
        <v>532</v>
      </c>
      <c r="C451" s="55" t="s">
        <v>533</v>
      </c>
      <c r="D451" s="56">
        <v>43258</v>
      </c>
      <c r="E451" s="55" t="s">
        <v>123</v>
      </c>
      <c r="F451" s="100">
        <v>25</v>
      </c>
      <c r="G451" s="87">
        <v>1</v>
      </c>
      <c r="H451" s="101">
        <v>8655310</v>
      </c>
      <c r="I451" s="101">
        <v>6093</v>
      </c>
    </row>
    <row r="452" spans="2:9" ht="14.25">
      <c r="B452" s="55" t="s">
        <v>1494</v>
      </c>
      <c r="C452" s="55" t="s">
        <v>1495</v>
      </c>
      <c r="D452" s="38">
        <v>43895</v>
      </c>
      <c r="E452" s="39" t="s">
        <v>45</v>
      </c>
      <c r="F452" s="24">
        <v>38</v>
      </c>
      <c r="G452" s="87">
        <v>1</v>
      </c>
      <c r="H452" s="34">
        <v>8632965</v>
      </c>
      <c r="I452" s="34">
        <v>5419</v>
      </c>
    </row>
    <row r="453" spans="2:9" ht="14.25">
      <c r="B453" s="57" t="s">
        <v>325</v>
      </c>
      <c r="C453" s="57" t="s">
        <v>326</v>
      </c>
      <c r="D453" s="56">
        <v>43503</v>
      </c>
      <c r="E453" s="59" t="s">
        <v>33</v>
      </c>
      <c r="F453" s="86">
        <v>29</v>
      </c>
      <c r="G453" s="87">
        <v>1</v>
      </c>
      <c r="H453" s="89">
        <v>8402660</v>
      </c>
      <c r="I453" s="89">
        <v>5620</v>
      </c>
    </row>
    <row r="454" spans="2:9" ht="14.25">
      <c r="B454" s="57" t="s">
        <v>1386</v>
      </c>
      <c r="C454" s="57" t="s">
        <v>1387</v>
      </c>
      <c r="D454" s="56">
        <v>43804</v>
      </c>
      <c r="E454" s="55" t="s">
        <v>15</v>
      </c>
      <c r="F454" s="94">
        <v>46</v>
      </c>
      <c r="G454" s="87">
        <v>1</v>
      </c>
      <c r="H454" s="89">
        <v>8343280</v>
      </c>
      <c r="I454" s="89">
        <v>6405</v>
      </c>
    </row>
    <row r="455" spans="2:9" ht="14.25">
      <c r="B455" s="62" t="s">
        <v>725</v>
      </c>
      <c r="C455" s="57" t="s">
        <v>726</v>
      </c>
      <c r="D455" s="56">
        <v>43139</v>
      </c>
      <c r="E455" s="59" t="s">
        <v>21</v>
      </c>
      <c r="F455" s="55"/>
      <c r="G455" s="87">
        <v>1</v>
      </c>
      <c r="H455" s="101">
        <v>8311195</v>
      </c>
      <c r="I455" s="101">
        <v>5761</v>
      </c>
    </row>
    <row r="456" spans="2:9" ht="14.25">
      <c r="B456" s="55" t="s">
        <v>548</v>
      </c>
      <c r="C456" s="55" t="s">
        <v>549</v>
      </c>
      <c r="D456" s="56">
        <v>43342</v>
      </c>
      <c r="E456" s="55" t="s">
        <v>24</v>
      </c>
      <c r="F456" s="100"/>
      <c r="G456" s="87">
        <v>1</v>
      </c>
      <c r="H456" s="88">
        <v>8298535</v>
      </c>
      <c r="I456" s="88">
        <v>6041</v>
      </c>
    </row>
    <row r="457" spans="2:9" ht="14.25">
      <c r="B457" s="55" t="s">
        <v>1352</v>
      </c>
      <c r="C457" s="55" t="s">
        <v>1353</v>
      </c>
      <c r="D457" s="56">
        <v>43776</v>
      </c>
      <c r="E457" s="55" t="s">
        <v>123</v>
      </c>
      <c r="F457" s="90"/>
      <c r="G457" s="87">
        <v>1</v>
      </c>
      <c r="H457" s="95">
        <v>8059690</v>
      </c>
      <c r="I457" s="95">
        <v>5496</v>
      </c>
    </row>
    <row r="458" spans="2:9" ht="14.25">
      <c r="B458" s="57" t="s">
        <v>1456</v>
      </c>
      <c r="C458" s="57" t="s">
        <v>1456</v>
      </c>
      <c r="D458" s="38">
        <v>43867</v>
      </c>
      <c r="E458" s="39" t="s">
        <v>112</v>
      </c>
      <c r="F458" s="123"/>
      <c r="G458" s="87">
        <v>1</v>
      </c>
      <c r="H458" s="129">
        <v>8054695</v>
      </c>
      <c r="I458" s="129">
        <v>5537</v>
      </c>
    </row>
    <row r="459" spans="2:9" ht="14.25">
      <c r="B459" s="55" t="s">
        <v>674</v>
      </c>
      <c r="C459" s="55" t="s">
        <v>675</v>
      </c>
      <c r="D459" s="56">
        <v>43188</v>
      </c>
      <c r="E459" s="55" t="s">
        <v>15</v>
      </c>
      <c r="F459" s="100"/>
      <c r="G459" s="87">
        <v>1</v>
      </c>
      <c r="H459" s="88">
        <v>8041705</v>
      </c>
      <c r="I459" s="88">
        <v>5923</v>
      </c>
    </row>
    <row r="460" spans="2:9" ht="14.25">
      <c r="B460" s="55" t="s">
        <v>1440</v>
      </c>
      <c r="C460" s="55" t="s">
        <v>1441</v>
      </c>
      <c r="D460" s="56">
        <v>43853</v>
      </c>
      <c r="E460" s="55" t="s">
        <v>21</v>
      </c>
      <c r="F460" s="94">
        <v>32</v>
      </c>
      <c r="G460" s="87">
        <v>1</v>
      </c>
      <c r="H460" s="88">
        <v>8036785</v>
      </c>
      <c r="I460" s="99">
        <v>4946</v>
      </c>
    </row>
    <row r="461" spans="2:9" ht="14.25">
      <c r="B461" s="57" t="s">
        <v>885</v>
      </c>
      <c r="C461" s="57" t="s">
        <v>886</v>
      </c>
      <c r="D461" s="56">
        <v>42999</v>
      </c>
      <c r="E461" s="59" t="s">
        <v>24</v>
      </c>
      <c r="F461" s="100"/>
      <c r="G461" s="87">
        <v>1</v>
      </c>
      <c r="H461" s="101">
        <v>8024240</v>
      </c>
      <c r="I461" s="101">
        <v>5600</v>
      </c>
    </row>
    <row r="462" spans="2:9" ht="14.25">
      <c r="B462" s="57" t="s">
        <v>1243</v>
      </c>
      <c r="C462" s="57" t="s">
        <v>1243</v>
      </c>
      <c r="D462" s="56">
        <v>42684</v>
      </c>
      <c r="E462" s="59" t="s">
        <v>179</v>
      </c>
      <c r="F462" s="100">
        <v>22</v>
      </c>
      <c r="G462" s="87">
        <v>1</v>
      </c>
      <c r="H462" s="103">
        <v>8012515</v>
      </c>
      <c r="I462" s="103">
        <v>5992</v>
      </c>
    </row>
    <row r="463" spans="2:9" ht="14.25">
      <c r="B463" s="55" t="s">
        <v>1369</v>
      </c>
      <c r="C463" s="55" t="s">
        <v>1369</v>
      </c>
      <c r="D463" s="56">
        <v>43790</v>
      </c>
      <c r="E463" s="55" t="s">
        <v>68</v>
      </c>
      <c r="F463" s="94"/>
      <c r="G463" s="87">
        <v>1</v>
      </c>
      <c r="H463" s="88">
        <v>7974156</v>
      </c>
      <c r="I463" s="88">
        <v>6156</v>
      </c>
    </row>
    <row r="464" spans="2:9" ht="14.25">
      <c r="B464" s="69" t="s">
        <v>1244</v>
      </c>
      <c r="C464" s="57" t="s">
        <v>1245</v>
      </c>
      <c r="D464" s="56">
        <v>42649</v>
      </c>
      <c r="E464" s="59" t="s">
        <v>27</v>
      </c>
      <c r="F464" s="102"/>
      <c r="G464" s="87">
        <v>1</v>
      </c>
      <c r="H464" s="103">
        <v>7966080</v>
      </c>
      <c r="I464" s="103">
        <v>8405</v>
      </c>
    </row>
    <row r="465" spans="2:9" ht="14.25">
      <c r="B465" s="55" t="s">
        <v>1085</v>
      </c>
      <c r="C465" s="55" t="s">
        <v>1086</v>
      </c>
      <c r="D465" s="56">
        <v>42782</v>
      </c>
      <c r="E465" s="55" t="s">
        <v>18</v>
      </c>
      <c r="F465" s="102"/>
      <c r="G465" s="87">
        <v>1</v>
      </c>
      <c r="H465" s="101">
        <v>7960335</v>
      </c>
      <c r="I465" s="101">
        <v>5368</v>
      </c>
    </row>
    <row r="466" spans="2:9" ht="14.25">
      <c r="B466" s="57" t="s">
        <v>1315</v>
      </c>
      <c r="C466" s="57" t="s">
        <v>1315</v>
      </c>
      <c r="D466" s="56">
        <v>43748</v>
      </c>
      <c r="E466" s="55" t="s">
        <v>68</v>
      </c>
      <c r="F466" s="94"/>
      <c r="G466" s="87">
        <v>1</v>
      </c>
      <c r="H466" s="88">
        <v>7956010</v>
      </c>
      <c r="I466" s="99">
        <v>6442</v>
      </c>
    </row>
    <row r="467" spans="2:9" ht="14.25">
      <c r="B467" s="57" t="s">
        <v>190</v>
      </c>
      <c r="C467" s="57" t="s">
        <v>191</v>
      </c>
      <c r="D467" s="56">
        <v>43573</v>
      </c>
      <c r="E467" s="59" t="s">
        <v>45</v>
      </c>
      <c r="F467" s="86">
        <v>22</v>
      </c>
      <c r="G467" s="87">
        <v>1</v>
      </c>
      <c r="H467" s="88">
        <v>7941897</v>
      </c>
      <c r="I467" s="99">
        <v>5256</v>
      </c>
    </row>
    <row r="468" spans="2:9" ht="14.25">
      <c r="B468" s="57" t="s">
        <v>373</v>
      </c>
      <c r="C468" s="57" t="s">
        <v>374</v>
      </c>
      <c r="D468" s="56">
        <v>43321</v>
      </c>
      <c r="E468" s="55" t="s">
        <v>33</v>
      </c>
      <c r="F468" s="100">
        <v>26</v>
      </c>
      <c r="G468" s="87">
        <v>1</v>
      </c>
      <c r="H468" s="89">
        <v>7801735</v>
      </c>
      <c r="I468" s="89">
        <v>5520</v>
      </c>
    </row>
    <row r="469" spans="2:9" ht="14.25">
      <c r="B469" s="57" t="s">
        <v>627</v>
      </c>
      <c r="C469" s="57" t="s">
        <v>628</v>
      </c>
      <c r="D469" s="56">
        <v>43230</v>
      </c>
      <c r="E469" s="55" t="s">
        <v>21</v>
      </c>
      <c r="F469" s="100">
        <v>24</v>
      </c>
      <c r="G469" s="87">
        <v>1</v>
      </c>
      <c r="H469" s="88">
        <v>7763195</v>
      </c>
      <c r="I469" s="88">
        <v>4990</v>
      </c>
    </row>
    <row r="470" spans="2:9" ht="14.25">
      <c r="B470" s="61" t="s">
        <v>1081</v>
      </c>
      <c r="C470" s="61" t="s">
        <v>1081</v>
      </c>
      <c r="D470" s="56">
        <v>42789</v>
      </c>
      <c r="E470" s="59" t="s">
        <v>1082</v>
      </c>
      <c r="F470" s="100"/>
      <c r="G470" s="87">
        <v>1</v>
      </c>
      <c r="H470" s="101">
        <v>7740860</v>
      </c>
      <c r="I470" s="101">
        <v>5292</v>
      </c>
    </row>
    <row r="471" spans="2:9" ht="14.25">
      <c r="B471" s="57" t="s">
        <v>1398</v>
      </c>
      <c r="C471" s="57" t="s">
        <v>1399</v>
      </c>
      <c r="D471" s="56">
        <v>43818</v>
      </c>
      <c r="E471" s="55" t="s">
        <v>45</v>
      </c>
      <c r="F471" s="86"/>
      <c r="G471" s="87">
        <v>1</v>
      </c>
      <c r="H471" s="88">
        <v>7670715</v>
      </c>
      <c r="I471" s="88">
        <v>5406</v>
      </c>
    </row>
    <row r="472" spans="2:9" ht="14.25">
      <c r="B472" s="69" t="s">
        <v>1246</v>
      </c>
      <c r="C472" s="57" t="s">
        <v>1247</v>
      </c>
      <c r="D472" s="56">
        <v>42607</v>
      </c>
      <c r="E472" s="55" t="s">
        <v>24</v>
      </c>
      <c r="F472" s="102"/>
      <c r="G472" s="87">
        <v>1</v>
      </c>
      <c r="H472" s="101">
        <v>7598240</v>
      </c>
      <c r="I472" s="101">
        <v>5473</v>
      </c>
    </row>
    <row r="473" spans="2:9" ht="14.25">
      <c r="B473" s="55" t="s">
        <v>376</v>
      </c>
      <c r="C473" s="55" t="s">
        <v>377</v>
      </c>
      <c r="D473" s="56">
        <v>43209</v>
      </c>
      <c r="E473" s="55" t="s">
        <v>33</v>
      </c>
      <c r="F473" s="100">
        <v>59</v>
      </c>
      <c r="G473" s="87">
        <v>1</v>
      </c>
      <c r="H473" s="88">
        <v>7556890</v>
      </c>
      <c r="I473" s="88">
        <v>5703</v>
      </c>
    </row>
    <row r="474" spans="2:9" ht="14.25">
      <c r="B474" s="57" t="s">
        <v>185</v>
      </c>
      <c r="C474" s="57" t="s">
        <v>186</v>
      </c>
      <c r="D474" s="56">
        <v>43587</v>
      </c>
      <c r="E474" s="55" t="s">
        <v>45</v>
      </c>
      <c r="F474" s="86">
        <v>37</v>
      </c>
      <c r="G474" s="87">
        <v>1</v>
      </c>
      <c r="H474" s="89">
        <v>7514140</v>
      </c>
      <c r="I474" s="89">
        <v>5264</v>
      </c>
    </row>
    <row r="475" spans="2:9" ht="14.25">
      <c r="B475" s="55" t="s">
        <v>935</v>
      </c>
      <c r="C475" s="55" t="s">
        <v>936</v>
      </c>
      <c r="D475" s="58">
        <v>42957</v>
      </c>
      <c r="E475" s="60" t="s">
        <v>24</v>
      </c>
      <c r="F475" s="55"/>
      <c r="G475" s="87">
        <v>1</v>
      </c>
      <c r="H475" s="101">
        <v>7433253</v>
      </c>
      <c r="I475" s="101">
        <v>5564</v>
      </c>
    </row>
    <row r="476" spans="2:9" ht="14.25">
      <c r="B476" s="57" t="s">
        <v>34</v>
      </c>
      <c r="C476" s="57" t="s">
        <v>34</v>
      </c>
      <c r="D476" s="56">
        <v>43734</v>
      </c>
      <c r="E476" s="55" t="s">
        <v>35</v>
      </c>
      <c r="F476" s="98"/>
      <c r="G476" s="87">
        <v>1</v>
      </c>
      <c r="H476" s="88">
        <v>7421560</v>
      </c>
      <c r="I476" s="88">
        <v>7489</v>
      </c>
    </row>
    <row r="477" spans="2:9" ht="14.25">
      <c r="B477" s="57" t="s">
        <v>566</v>
      </c>
      <c r="C477" s="57" t="s">
        <v>567</v>
      </c>
      <c r="D477" s="56">
        <v>43321</v>
      </c>
      <c r="E477" s="55" t="s">
        <v>24</v>
      </c>
      <c r="F477" s="100"/>
      <c r="G477" s="87">
        <v>1</v>
      </c>
      <c r="H477" s="89">
        <v>7409638</v>
      </c>
      <c r="I477" s="89">
        <v>5101</v>
      </c>
    </row>
    <row r="478" spans="2:9" ht="14.25">
      <c r="B478" s="57" t="s">
        <v>784</v>
      </c>
      <c r="C478" s="57" t="s">
        <v>785</v>
      </c>
      <c r="D478" s="56">
        <v>43090</v>
      </c>
      <c r="E478" s="59" t="s">
        <v>33</v>
      </c>
      <c r="F478" s="100">
        <v>17</v>
      </c>
      <c r="G478" s="87">
        <v>1</v>
      </c>
      <c r="H478" s="101">
        <v>7406780</v>
      </c>
      <c r="I478" s="101">
        <v>5022</v>
      </c>
    </row>
    <row r="479" spans="2:9" ht="14.25">
      <c r="B479" s="61" t="s">
        <v>1108</v>
      </c>
      <c r="C479" s="61" t="s">
        <v>1109</v>
      </c>
      <c r="D479" s="56">
        <v>42740</v>
      </c>
      <c r="E479" s="59" t="s">
        <v>45</v>
      </c>
      <c r="F479" s="100">
        <v>32</v>
      </c>
      <c r="G479" s="87">
        <v>1</v>
      </c>
      <c r="H479" s="101">
        <v>7387009</v>
      </c>
      <c r="I479" s="101">
        <v>5300</v>
      </c>
    </row>
    <row r="480" spans="2:9" ht="14.25">
      <c r="B480" s="57" t="s">
        <v>990</v>
      </c>
      <c r="C480" s="57" t="s">
        <v>991</v>
      </c>
      <c r="D480" s="56">
        <v>42887</v>
      </c>
      <c r="E480" s="59" t="s">
        <v>24</v>
      </c>
      <c r="F480" s="100"/>
      <c r="G480" s="87">
        <v>1</v>
      </c>
      <c r="H480" s="101">
        <v>7320430</v>
      </c>
      <c r="I480" s="101">
        <v>5008</v>
      </c>
    </row>
    <row r="481" spans="2:9" ht="14.25">
      <c r="B481" s="61" t="s">
        <v>1106</v>
      </c>
      <c r="C481" s="61" t="s">
        <v>1107</v>
      </c>
      <c r="D481" s="56">
        <v>42747</v>
      </c>
      <c r="E481" s="59" t="s">
        <v>33</v>
      </c>
      <c r="F481" s="100">
        <v>50</v>
      </c>
      <c r="G481" s="87">
        <v>1</v>
      </c>
      <c r="H481" s="101">
        <v>7320197</v>
      </c>
      <c r="I481" s="101">
        <v>5710</v>
      </c>
    </row>
    <row r="482" spans="2:9" ht="14.25">
      <c r="B482" s="57" t="s">
        <v>76</v>
      </c>
      <c r="C482" s="57" t="s">
        <v>76</v>
      </c>
      <c r="D482" s="56">
        <v>43741</v>
      </c>
      <c r="E482" s="59" t="s">
        <v>77</v>
      </c>
      <c r="F482" s="86">
        <v>49</v>
      </c>
      <c r="G482" s="87">
        <v>1</v>
      </c>
      <c r="H482" s="88">
        <v>7297656</v>
      </c>
      <c r="I482" s="99">
        <v>5139</v>
      </c>
    </row>
    <row r="483" spans="2:9" ht="14.25">
      <c r="B483" s="57" t="s">
        <v>826</v>
      </c>
      <c r="C483" s="57" t="s">
        <v>827</v>
      </c>
      <c r="D483" s="56">
        <v>43048</v>
      </c>
      <c r="E483" s="59" t="s">
        <v>24</v>
      </c>
      <c r="F483" s="100"/>
      <c r="G483" s="87">
        <v>1</v>
      </c>
      <c r="H483" s="101">
        <v>7283010</v>
      </c>
      <c r="I483" s="101">
        <v>5094</v>
      </c>
    </row>
    <row r="484" spans="2:9" ht="14.25">
      <c r="B484" s="55" t="s">
        <v>59</v>
      </c>
      <c r="C484" s="55" t="s">
        <v>60</v>
      </c>
      <c r="D484" s="56">
        <v>43720</v>
      </c>
      <c r="E484" s="55" t="s">
        <v>33</v>
      </c>
      <c r="F484" s="86">
        <v>27</v>
      </c>
      <c r="G484" s="87">
        <v>1</v>
      </c>
      <c r="H484" s="88">
        <v>7191930</v>
      </c>
      <c r="I484" s="99">
        <v>4801</v>
      </c>
    </row>
    <row r="485" spans="2:9" ht="14.25">
      <c r="B485" s="57" t="s">
        <v>254</v>
      </c>
      <c r="C485" s="57" t="s">
        <v>255</v>
      </c>
      <c r="D485" s="56">
        <v>43566</v>
      </c>
      <c r="E485" s="55" t="s">
        <v>15</v>
      </c>
      <c r="F485" s="98">
        <v>35</v>
      </c>
      <c r="G485" s="87">
        <v>1</v>
      </c>
      <c r="H485" s="88">
        <v>7180217</v>
      </c>
      <c r="I485" s="88">
        <v>5335</v>
      </c>
    </row>
    <row r="486" spans="2:9" ht="14.25">
      <c r="B486" s="61" t="s">
        <v>1045</v>
      </c>
      <c r="C486" s="61" t="s">
        <v>1046</v>
      </c>
      <c r="D486" s="56">
        <v>42824</v>
      </c>
      <c r="E486" s="59" t="s">
        <v>27</v>
      </c>
      <c r="F486" s="100">
        <v>30</v>
      </c>
      <c r="G486" s="87">
        <v>1</v>
      </c>
      <c r="H486" s="101">
        <v>7161718</v>
      </c>
      <c r="I486" s="101">
        <v>5060</v>
      </c>
    </row>
    <row r="487" spans="2:9" ht="14.25">
      <c r="B487" s="55" t="s">
        <v>1354</v>
      </c>
      <c r="C487" s="55" t="s">
        <v>1355</v>
      </c>
      <c r="D487" s="56">
        <v>43776</v>
      </c>
      <c r="E487" s="55" t="s">
        <v>33</v>
      </c>
      <c r="F487" s="86">
        <v>39</v>
      </c>
      <c r="G487" s="87">
        <v>1</v>
      </c>
      <c r="H487" s="89">
        <v>7128475</v>
      </c>
      <c r="I487" s="89">
        <v>4857</v>
      </c>
    </row>
    <row r="488" spans="2:9" ht="14.25">
      <c r="B488" s="69" t="s">
        <v>1248</v>
      </c>
      <c r="C488" s="57" t="s">
        <v>1249</v>
      </c>
      <c r="D488" s="56">
        <v>42677</v>
      </c>
      <c r="E488" s="59" t="s">
        <v>1250</v>
      </c>
      <c r="F488" s="102">
        <v>27</v>
      </c>
      <c r="G488" s="87">
        <v>1</v>
      </c>
      <c r="H488" s="101">
        <v>7123690</v>
      </c>
      <c r="I488" s="103">
        <v>5361</v>
      </c>
    </row>
    <row r="489" spans="2:9" ht="14.25">
      <c r="B489" s="55" t="s">
        <v>177</v>
      </c>
      <c r="C489" s="55" t="s">
        <v>178</v>
      </c>
      <c r="D489" s="56">
        <v>43608</v>
      </c>
      <c r="E489" s="55" t="s">
        <v>179</v>
      </c>
      <c r="F489" s="98">
        <v>18</v>
      </c>
      <c r="G489" s="87">
        <v>1</v>
      </c>
      <c r="H489" s="89">
        <v>7076806</v>
      </c>
      <c r="I489" s="89">
        <v>5366</v>
      </c>
    </row>
    <row r="490" spans="2:9" ht="14.25">
      <c r="B490" s="55" t="s">
        <v>114</v>
      </c>
      <c r="C490" s="55" t="s">
        <v>115</v>
      </c>
      <c r="D490" s="56">
        <v>43664</v>
      </c>
      <c r="E490" s="55" t="s">
        <v>33</v>
      </c>
      <c r="F490" s="86">
        <v>23</v>
      </c>
      <c r="G490" s="87">
        <v>1</v>
      </c>
      <c r="H490" s="88">
        <v>7055950</v>
      </c>
      <c r="I490" s="99">
        <v>4770</v>
      </c>
    </row>
    <row r="491" spans="2:9" ht="14.25">
      <c r="B491" s="57" t="s">
        <v>292</v>
      </c>
      <c r="C491" s="57" t="s">
        <v>293</v>
      </c>
      <c r="D491" s="56">
        <v>43496</v>
      </c>
      <c r="E491" s="59" t="s">
        <v>68</v>
      </c>
      <c r="F491" s="90"/>
      <c r="G491" s="87">
        <v>1</v>
      </c>
      <c r="H491" s="89">
        <v>7035800</v>
      </c>
      <c r="I491" s="89">
        <v>4929</v>
      </c>
    </row>
    <row r="492" spans="2:9" ht="14.25">
      <c r="B492" s="57" t="s">
        <v>700</v>
      </c>
      <c r="C492" s="57" t="s">
        <v>700</v>
      </c>
      <c r="D492" s="56">
        <v>43167</v>
      </c>
      <c r="E492" s="55" t="s">
        <v>33</v>
      </c>
      <c r="F492" s="100">
        <v>35</v>
      </c>
      <c r="G492" s="87">
        <v>1</v>
      </c>
      <c r="H492" s="88">
        <v>7024375</v>
      </c>
      <c r="I492" s="88">
        <v>5086</v>
      </c>
    </row>
    <row r="493" spans="2:9" ht="14.25">
      <c r="B493" s="57" t="s">
        <v>963</v>
      </c>
      <c r="C493" s="57" t="s">
        <v>964</v>
      </c>
      <c r="D493" s="56">
        <v>42915</v>
      </c>
      <c r="E493" s="59" t="s">
        <v>45</v>
      </c>
      <c r="F493" s="100">
        <v>4</v>
      </c>
      <c r="G493" s="87">
        <v>1</v>
      </c>
      <c r="H493" s="101">
        <v>6986325</v>
      </c>
      <c r="I493" s="101">
        <v>4732</v>
      </c>
    </row>
    <row r="494" spans="2:9" ht="14.25">
      <c r="B494" s="55" t="s">
        <v>165</v>
      </c>
      <c r="C494" s="55" t="s">
        <v>166</v>
      </c>
      <c r="D494" s="56">
        <v>43601</v>
      </c>
      <c r="E494" s="55" t="s">
        <v>15</v>
      </c>
      <c r="F494" s="98">
        <v>42</v>
      </c>
      <c r="G494" s="87">
        <v>1</v>
      </c>
      <c r="H494" s="89">
        <v>6947275</v>
      </c>
      <c r="I494" s="89">
        <v>5073</v>
      </c>
    </row>
    <row r="495" spans="2:9" ht="14.25">
      <c r="B495" s="57" t="s">
        <v>1524</v>
      </c>
      <c r="C495" s="57" t="s">
        <v>1525</v>
      </c>
      <c r="D495" s="56">
        <v>44035</v>
      </c>
      <c r="E495" s="55" t="s">
        <v>68</v>
      </c>
      <c r="F495" s="215"/>
      <c r="G495" s="87">
        <v>1</v>
      </c>
      <c r="H495" s="214">
        <v>6928960</v>
      </c>
      <c r="I495" s="214">
        <v>4493</v>
      </c>
    </row>
    <row r="496" spans="2:9" ht="14.25">
      <c r="B496" s="57" t="s">
        <v>260</v>
      </c>
      <c r="C496" s="57" t="s">
        <v>260</v>
      </c>
      <c r="D496" s="56">
        <v>43545</v>
      </c>
      <c r="E496" s="55" t="s">
        <v>24</v>
      </c>
      <c r="F496" s="90"/>
      <c r="G496" s="87">
        <v>1</v>
      </c>
      <c r="H496" s="88">
        <v>6917340</v>
      </c>
      <c r="I496" s="88">
        <v>4894</v>
      </c>
    </row>
    <row r="497" spans="2:9" ht="14.25">
      <c r="B497" s="57" t="s">
        <v>1388</v>
      </c>
      <c r="C497" s="57" t="s">
        <v>1389</v>
      </c>
      <c r="D497" s="56">
        <v>43804</v>
      </c>
      <c r="E497" s="55" t="s">
        <v>68</v>
      </c>
      <c r="F497" s="90"/>
      <c r="G497" s="87">
        <v>1</v>
      </c>
      <c r="H497" s="89">
        <v>6912557</v>
      </c>
      <c r="I497" s="89">
        <v>5817</v>
      </c>
    </row>
    <row r="498" spans="2:9" ht="14.25">
      <c r="B498" s="57" t="s">
        <v>481</v>
      </c>
      <c r="C498" s="57" t="s">
        <v>482</v>
      </c>
      <c r="D498" s="56">
        <v>43384</v>
      </c>
      <c r="E498" s="55" t="s">
        <v>33</v>
      </c>
      <c r="F498" s="86">
        <v>32</v>
      </c>
      <c r="G498" s="87">
        <v>1</v>
      </c>
      <c r="H498" s="88">
        <v>6912270</v>
      </c>
      <c r="I498" s="88">
        <v>4826</v>
      </c>
    </row>
    <row r="499" spans="2:9" ht="14.25">
      <c r="B499" s="61" t="s">
        <v>236</v>
      </c>
      <c r="C499" s="61" t="s">
        <v>237</v>
      </c>
      <c r="D499" s="56">
        <v>43559</v>
      </c>
      <c r="E499" s="55" t="s">
        <v>123</v>
      </c>
      <c r="F499" s="98">
        <v>23</v>
      </c>
      <c r="G499" s="87">
        <v>1</v>
      </c>
      <c r="H499" s="89">
        <v>6906599</v>
      </c>
      <c r="I499" s="89">
        <v>4536</v>
      </c>
    </row>
    <row r="500" spans="2:9" ht="14.25">
      <c r="B500" s="57" t="s">
        <v>465</v>
      </c>
      <c r="C500" s="57" t="s">
        <v>466</v>
      </c>
      <c r="D500" s="56">
        <v>43405</v>
      </c>
      <c r="E500" s="55" t="s">
        <v>24</v>
      </c>
      <c r="F500" s="90"/>
      <c r="G500" s="87">
        <v>1</v>
      </c>
      <c r="H500" s="88">
        <v>6847170</v>
      </c>
      <c r="I500" s="88">
        <v>4551</v>
      </c>
    </row>
    <row r="501" spans="2:9" ht="14.25">
      <c r="B501" s="69" t="s">
        <v>1119</v>
      </c>
      <c r="C501" s="69" t="s">
        <v>1119</v>
      </c>
      <c r="D501" s="56">
        <v>42642</v>
      </c>
      <c r="E501" s="55" t="s">
        <v>33</v>
      </c>
      <c r="F501" s="102">
        <v>31</v>
      </c>
      <c r="G501" s="87">
        <v>1</v>
      </c>
      <c r="H501" s="103">
        <v>6815731</v>
      </c>
      <c r="I501" s="101">
        <v>5634</v>
      </c>
    </row>
    <row r="502" spans="2:9" ht="14.25">
      <c r="B502" s="57" t="s">
        <v>770</v>
      </c>
      <c r="C502" s="57" t="s">
        <v>771</v>
      </c>
      <c r="D502" s="56">
        <v>43097</v>
      </c>
      <c r="E502" s="59" t="s">
        <v>45</v>
      </c>
      <c r="F502" s="100">
        <v>6</v>
      </c>
      <c r="G502" s="87">
        <v>1</v>
      </c>
      <c r="H502" s="101">
        <v>6490010</v>
      </c>
      <c r="I502" s="101">
        <v>4052</v>
      </c>
    </row>
    <row r="503" spans="2:9" ht="14.25">
      <c r="B503" s="57" t="s">
        <v>1001</v>
      </c>
      <c r="C503" s="57" t="s">
        <v>1002</v>
      </c>
      <c r="D503" s="56">
        <v>42866</v>
      </c>
      <c r="E503" s="59" t="s">
        <v>15</v>
      </c>
      <c r="F503" s="100">
        <v>28</v>
      </c>
      <c r="G503" s="87">
        <v>1</v>
      </c>
      <c r="H503" s="101">
        <v>6475625</v>
      </c>
      <c r="I503" s="101">
        <v>5101</v>
      </c>
    </row>
    <row r="504" spans="2:9" ht="14.25">
      <c r="B504" s="62" t="s">
        <v>475</v>
      </c>
      <c r="C504" s="57" t="s">
        <v>476</v>
      </c>
      <c r="D504" s="56">
        <v>43398</v>
      </c>
      <c r="E504" s="59" t="s">
        <v>24</v>
      </c>
      <c r="F504" s="86"/>
      <c r="G504" s="87">
        <v>1</v>
      </c>
      <c r="H504" s="115">
        <v>6430474</v>
      </c>
      <c r="I504" s="116">
        <v>7837</v>
      </c>
    </row>
    <row r="505" spans="2:9" ht="14.25">
      <c r="B505" s="55" t="s">
        <v>187</v>
      </c>
      <c r="C505" s="55" t="s">
        <v>188</v>
      </c>
      <c r="D505" s="56">
        <v>43580</v>
      </c>
      <c r="E505" s="55" t="s">
        <v>45</v>
      </c>
      <c r="F505" s="86">
        <v>16</v>
      </c>
      <c r="G505" s="87">
        <v>1</v>
      </c>
      <c r="H505" s="88">
        <v>6406020</v>
      </c>
      <c r="I505" s="99">
        <v>4093</v>
      </c>
    </row>
    <row r="506" spans="2:9" ht="14.25">
      <c r="B506" s="55" t="s">
        <v>73</v>
      </c>
      <c r="C506" s="55" t="s">
        <v>74</v>
      </c>
      <c r="D506" s="56">
        <v>43678</v>
      </c>
      <c r="E506" s="55" t="s">
        <v>33</v>
      </c>
      <c r="F506" s="86">
        <v>45</v>
      </c>
      <c r="G506" s="87">
        <v>1</v>
      </c>
      <c r="H506" s="88">
        <v>6301410</v>
      </c>
      <c r="I506" s="99">
        <v>4762</v>
      </c>
    </row>
    <row r="507" spans="2:9" ht="14.25">
      <c r="B507" s="55" t="s">
        <v>597</v>
      </c>
      <c r="C507" s="55" t="s">
        <v>598</v>
      </c>
      <c r="D507" s="56">
        <v>43223</v>
      </c>
      <c r="E507" s="55" t="s">
        <v>18</v>
      </c>
      <c r="F507" s="100"/>
      <c r="G507" s="87">
        <v>1</v>
      </c>
      <c r="H507" s="88">
        <v>6270651</v>
      </c>
      <c r="I507" s="88">
        <v>4612</v>
      </c>
    </row>
    <row r="508" spans="2:9" ht="14.25">
      <c r="B508" s="57" t="s">
        <v>256</v>
      </c>
      <c r="C508" s="57" t="s">
        <v>257</v>
      </c>
      <c r="D508" s="56">
        <v>43552</v>
      </c>
      <c r="E508" s="55" t="s">
        <v>24</v>
      </c>
      <c r="F508" s="90"/>
      <c r="G508" s="87">
        <v>1</v>
      </c>
      <c r="H508" s="89">
        <v>6130130</v>
      </c>
      <c r="I508" s="89">
        <v>3906</v>
      </c>
    </row>
    <row r="509" spans="2:9" ht="14.25">
      <c r="B509" s="57" t="s">
        <v>401</v>
      </c>
      <c r="C509" s="57" t="s">
        <v>402</v>
      </c>
      <c r="D509" s="56">
        <v>43384</v>
      </c>
      <c r="E509" s="55" t="s">
        <v>33</v>
      </c>
      <c r="F509" s="86">
        <v>22</v>
      </c>
      <c r="G509" s="87">
        <v>1</v>
      </c>
      <c r="H509" s="88">
        <v>6033940</v>
      </c>
      <c r="I509" s="88">
        <v>4117</v>
      </c>
    </row>
    <row r="510" spans="2:9" ht="14.25">
      <c r="B510" s="57" t="s">
        <v>222</v>
      </c>
      <c r="C510" s="57" t="s">
        <v>223</v>
      </c>
      <c r="D510" s="56">
        <v>43587</v>
      </c>
      <c r="E510" s="55" t="s">
        <v>134</v>
      </c>
      <c r="F510" s="90"/>
      <c r="G510" s="87">
        <v>1</v>
      </c>
      <c r="H510" s="89">
        <v>5989193</v>
      </c>
      <c r="I510" s="89">
        <v>4401</v>
      </c>
    </row>
    <row r="511" spans="2:9" ht="14.25">
      <c r="B511" s="55" t="s">
        <v>1377</v>
      </c>
      <c r="C511" s="55" t="s">
        <v>1378</v>
      </c>
      <c r="D511" s="56">
        <v>43797</v>
      </c>
      <c r="E511" s="55" t="s">
        <v>1139</v>
      </c>
      <c r="F511" s="86">
        <v>19</v>
      </c>
      <c r="G511" s="87">
        <v>1</v>
      </c>
      <c r="H511" s="89">
        <v>5945179</v>
      </c>
      <c r="I511" s="89">
        <v>4019</v>
      </c>
    </row>
    <row r="512" spans="2:9" ht="14.25">
      <c r="B512" s="57" t="s">
        <v>837</v>
      </c>
      <c r="C512" s="57" t="s">
        <v>838</v>
      </c>
      <c r="D512" s="56">
        <v>43034</v>
      </c>
      <c r="E512" s="59" t="s">
        <v>24</v>
      </c>
      <c r="F512" s="100"/>
      <c r="G512" s="87">
        <v>1</v>
      </c>
      <c r="H512" s="101">
        <v>5865465</v>
      </c>
      <c r="I512" s="101">
        <v>5506</v>
      </c>
    </row>
    <row r="513" spans="2:9" ht="14.25">
      <c r="B513" s="57" t="s">
        <v>1394</v>
      </c>
      <c r="C513" s="57" t="s">
        <v>1395</v>
      </c>
      <c r="D513" s="56">
        <v>43811</v>
      </c>
      <c r="E513" s="55" t="s">
        <v>24</v>
      </c>
      <c r="F513" s="86">
        <v>26</v>
      </c>
      <c r="G513" s="87">
        <v>1</v>
      </c>
      <c r="H513" s="89">
        <v>5852165</v>
      </c>
      <c r="I513" s="89">
        <v>4170</v>
      </c>
    </row>
    <row r="514" spans="2:9" ht="14.25">
      <c r="B514" s="55" t="s">
        <v>394</v>
      </c>
      <c r="C514" s="55" t="s">
        <v>395</v>
      </c>
      <c r="D514" s="56">
        <v>43454</v>
      </c>
      <c r="E514" s="55" t="s">
        <v>24</v>
      </c>
      <c r="F514" s="90"/>
      <c r="G514" s="87">
        <v>1</v>
      </c>
      <c r="H514" s="88">
        <v>5827131</v>
      </c>
      <c r="I514" s="88">
        <v>3819</v>
      </c>
    </row>
    <row r="515" spans="2:9" ht="14.25">
      <c r="B515" s="57" t="s">
        <v>1025</v>
      </c>
      <c r="C515" s="57" t="s">
        <v>1026</v>
      </c>
      <c r="D515" s="56">
        <v>42838</v>
      </c>
      <c r="E515" s="59" t="s">
        <v>45</v>
      </c>
      <c r="F515" s="100">
        <v>37</v>
      </c>
      <c r="G515" s="87">
        <v>1</v>
      </c>
      <c r="H515" s="101">
        <v>5763965</v>
      </c>
      <c r="I515" s="101">
        <v>4417</v>
      </c>
    </row>
    <row r="516" spans="2:9" ht="14.25">
      <c r="B516" s="61" t="s">
        <v>1251</v>
      </c>
      <c r="C516" s="61" t="s">
        <v>1252</v>
      </c>
      <c r="D516" s="56">
        <v>42740</v>
      </c>
      <c r="E516" s="59" t="s">
        <v>462</v>
      </c>
      <c r="F516" s="100">
        <v>20</v>
      </c>
      <c r="G516" s="87">
        <v>1</v>
      </c>
      <c r="H516" s="103">
        <v>5761400</v>
      </c>
      <c r="I516" s="104">
        <v>4801</v>
      </c>
    </row>
    <row r="517" spans="2:9" ht="14.25">
      <c r="B517" s="57" t="s">
        <v>983</v>
      </c>
      <c r="C517" s="57" t="s">
        <v>984</v>
      </c>
      <c r="D517" s="56">
        <v>42894</v>
      </c>
      <c r="E517" s="59" t="s">
        <v>179</v>
      </c>
      <c r="F517" s="100">
        <v>22</v>
      </c>
      <c r="G517" s="87">
        <v>1</v>
      </c>
      <c r="H517" s="101">
        <v>5736701</v>
      </c>
      <c r="I517" s="101">
        <v>3934</v>
      </c>
    </row>
    <row r="518" spans="2:9" ht="14.25">
      <c r="B518" s="57" t="s">
        <v>443</v>
      </c>
      <c r="C518" s="57" t="s">
        <v>444</v>
      </c>
      <c r="D518" s="56">
        <v>43419</v>
      </c>
      <c r="E518" s="55" t="s">
        <v>45</v>
      </c>
      <c r="F518" s="86">
        <v>13</v>
      </c>
      <c r="G518" s="87">
        <v>1</v>
      </c>
      <c r="H518" s="89">
        <v>5652925</v>
      </c>
      <c r="I518" s="89">
        <v>3541</v>
      </c>
    </row>
    <row r="519" spans="2:9" ht="14.25">
      <c r="B519" s="55" t="s">
        <v>180</v>
      </c>
      <c r="C519" s="55" t="s">
        <v>181</v>
      </c>
      <c r="D519" s="56">
        <v>43608</v>
      </c>
      <c r="E519" s="55" t="s">
        <v>45</v>
      </c>
      <c r="F519" s="86">
        <v>20</v>
      </c>
      <c r="G519" s="87">
        <v>1</v>
      </c>
      <c r="H519" s="89">
        <v>5648135</v>
      </c>
      <c r="I519" s="89">
        <v>3716</v>
      </c>
    </row>
    <row r="520" spans="2:9" ht="14.25">
      <c r="B520" s="57" t="s">
        <v>423</v>
      </c>
      <c r="C520" s="57" t="s">
        <v>424</v>
      </c>
      <c r="D520" s="56">
        <v>43384</v>
      </c>
      <c r="E520" s="55" t="s">
        <v>21</v>
      </c>
      <c r="F520" s="98"/>
      <c r="G520" s="87">
        <v>1</v>
      </c>
      <c r="H520" s="88">
        <v>5632444</v>
      </c>
      <c r="I520" s="88">
        <v>3761</v>
      </c>
    </row>
    <row r="521" spans="2:9" ht="14.25">
      <c r="B521" s="57" t="s">
        <v>871</v>
      </c>
      <c r="C521" s="57" t="s">
        <v>872</v>
      </c>
      <c r="D521" s="56">
        <v>43006</v>
      </c>
      <c r="E521" s="59" t="s">
        <v>179</v>
      </c>
      <c r="F521" s="100">
        <v>16</v>
      </c>
      <c r="G521" s="87">
        <v>1</v>
      </c>
      <c r="H521" s="101">
        <v>5599049</v>
      </c>
      <c r="I521" s="101">
        <v>3706</v>
      </c>
    </row>
    <row r="522" spans="2:9" ht="14.25">
      <c r="B522" s="57" t="s">
        <v>703</v>
      </c>
      <c r="C522" s="57" t="s">
        <v>704</v>
      </c>
      <c r="D522" s="56">
        <v>43167</v>
      </c>
      <c r="E522" s="59" t="s">
        <v>462</v>
      </c>
      <c r="F522" s="100">
        <v>16</v>
      </c>
      <c r="G522" s="87">
        <v>1</v>
      </c>
      <c r="H522" s="88">
        <v>5590750</v>
      </c>
      <c r="I522" s="88">
        <v>4140</v>
      </c>
    </row>
    <row r="523" spans="2:9" ht="14.25">
      <c r="B523" s="61" t="s">
        <v>621</v>
      </c>
      <c r="C523" s="61" t="s">
        <v>622</v>
      </c>
      <c r="D523" s="56">
        <v>43251</v>
      </c>
      <c r="E523" s="59" t="s">
        <v>45</v>
      </c>
      <c r="F523" s="100">
        <v>41</v>
      </c>
      <c r="G523" s="87">
        <v>1</v>
      </c>
      <c r="H523" s="89">
        <v>5585470</v>
      </c>
      <c r="I523" s="89">
        <v>4238</v>
      </c>
    </row>
    <row r="524" spans="2:9" ht="14.25">
      <c r="B524" s="57" t="s">
        <v>782</v>
      </c>
      <c r="C524" s="57" t="s">
        <v>783</v>
      </c>
      <c r="D524" s="56">
        <v>43090</v>
      </c>
      <c r="E524" s="59" t="s">
        <v>24</v>
      </c>
      <c r="F524" s="100"/>
      <c r="G524" s="87">
        <v>1</v>
      </c>
      <c r="H524" s="101">
        <v>5564595</v>
      </c>
      <c r="I524" s="101">
        <v>4254</v>
      </c>
    </row>
    <row r="525" spans="2:9" ht="14.25">
      <c r="B525" s="55" t="s">
        <v>1360</v>
      </c>
      <c r="C525" s="55" t="s">
        <v>1360</v>
      </c>
      <c r="D525" s="56">
        <v>43783</v>
      </c>
      <c r="E525" s="55" t="s">
        <v>24</v>
      </c>
      <c r="F525" s="94">
        <v>38</v>
      </c>
      <c r="G525" s="87">
        <v>1</v>
      </c>
      <c r="H525" s="89">
        <v>5491485</v>
      </c>
      <c r="I525" s="89">
        <v>5048</v>
      </c>
    </row>
    <row r="526" spans="2:9" ht="14.25">
      <c r="B526" s="55" t="s">
        <v>653</v>
      </c>
      <c r="C526" s="55" t="s">
        <v>654</v>
      </c>
      <c r="D526" s="56">
        <v>43209</v>
      </c>
      <c r="E526" s="55" t="s">
        <v>33</v>
      </c>
      <c r="F526" s="100">
        <v>52</v>
      </c>
      <c r="G526" s="87">
        <v>1</v>
      </c>
      <c r="H526" s="88">
        <v>5463181</v>
      </c>
      <c r="I526" s="88">
        <v>3940</v>
      </c>
    </row>
    <row r="527" spans="2:9" ht="14.25">
      <c r="B527" s="55" t="s">
        <v>513</v>
      </c>
      <c r="C527" s="55" t="s">
        <v>513</v>
      </c>
      <c r="D527" s="56">
        <v>43356</v>
      </c>
      <c r="E527" s="55" t="s">
        <v>24</v>
      </c>
      <c r="F527" s="100"/>
      <c r="G527" s="87">
        <v>1</v>
      </c>
      <c r="H527" s="88">
        <v>5447954</v>
      </c>
      <c r="I527" s="88">
        <v>4460</v>
      </c>
    </row>
    <row r="528" spans="2:9" ht="14.25">
      <c r="B528" s="55" t="s">
        <v>926</v>
      </c>
      <c r="C528" s="55" t="s">
        <v>927</v>
      </c>
      <c r="D528" s="58">
        <v>42964</v>
      </c>
      <c r="E528" s="55" t="s">
        <v>24</v>
      </c>
      <c r="F528" s="55"/>
      <c r="G528" s="87">
        <v>1</v>
      </c>
      <c r="H528" s="101">
        <v>5361898</v>
      </c>
      <c r="I528" s="104">
        <v>4217</v>
      </c>
    </row>
    <row r="529" spans="2:9" ht="14.25">
      <c r="B529" s="55" t="s">
        <v>833</v>
      </c>
      <c r="C529" s="55" t="s">
        <v>834</v>
      </c>
      <c r="D529" s="58">
        <v>43041</v>
      </c>
      <c r="E529" s="60" t="s">
        <v>24</v>
      </c>
      <c r="F529" s="55"/>
      <c r="G529" s="87">
        <v>1</v>
      </c>
      <c r="H529" s="103">
        <v>5307925</v>
      </c>
      <c r="I529" s="104">
        <v>4342</v>
      </c>
    </row>
    <row r="530" spans="2:9" ht="14.25">
      <c r="B530" s="57" t="s">
        <v>708</v>
      </c>
      <c r="C530" s="57" t="s">
        <v>709</v>
      </c>
      <c r="D530" s="56">
        <v>43160</v>
      </c>
      <c r="E530" s="59" t="s">
        <v>45</v>
      </c>
      <c r="F530" s="100">
        <v>21</v>
      </c>
      <c r="G530" s="87">
        <v>1</v>
      </c>
      <c r="H530" s="101">
        <v>4987505</v>
      </c>
      <c r="I530" s="101">
        <v>3346</v>
      </c>
    </row>
    <row r="531" spans="2:9" ht="14.25">
      <c r="B531" s="55" t="s">
        <v>50</v>
      </c>
      <c r="C531" s="55" t="s">
        <v>51</v>
      </c>
      <c r="D531" s="56">
        <v>43727</v>
      </c>
      <c r="E531" s="55" t="s">
        <v>21</v>
      </c>
      <c r="F531" s="98">
        <v>26</v>
      </c>
      <c r="G531" s="87">
        <v>1</v>
      </c>
      <c r="H531" s="88">
        <v>4970050</v>
      </c>
      <c r="I531" s="88">
        <v>3389</v>
      </c>
    </row>
    <row r="532" spans="2:9" ht="14.25">
      <c r="B532" s="57" t="s">
        <v>1473</v>
      </c>
      <c r="C532" s="57" t="s">
        <v>1474</v>
      </c>
      <c r="D532" s="56">
        <v>43881</v>
      </c>
      <c r="E532" s="55" t="s">
        <v>33</v>
      </c>
      <c r="F532" s="86">
        <v>26</v>
      </c>
      <c r="G532" s="87">
        <v>1</v>
      </c>
      <c r="H532" s="88">
        <v>4904265</v>
      </c>
      <c r="I532" s="88">
        <v>2894</v>
      </c>
    </row>
    <row r="533" spans="2:9" ht="14.25">
      <c r="B533" s="57" t="s">
        <v>483</v>
      </c>
      <c r="C533" s="57" t="s">
        <v>484</v>
      </c>
      <c r="D533" s="56">
        <v>43391</v>
      </c>
      <c r="E533" s="55" t="s">
        <v>24</v>
      </c>
      <c r="F533" s="118"/>
      <c r="G533" s="87">
        <v>1</v>
      </c>
      <c r="H533" s="89">
        <v>4871790</v>
      </c>
      <c r="I533" s="89">
        <v>3204</v>
      </c>
    </row>
    <row r="534" spans="2:9" ht="14.25">
      <c r="B534" s="55" t="s">
        <v>1329</v>
      </c>
      <c r="C534" s="55" t="s">
        <v>1330</v>
      </c>
      <c r="D534" s="56">
        <v>43762</v>
      </c>
      <c r="E534" s="55" t="s">
        <v>45</v>
      </c>
      <c r="F534" s="86">
        <v>32</v>
      </c>
      <c r="G534" s="87">
        <v>1</v>
      </c>
      <c r="H534" s="89">
        <v>4860295</v>
      </c>
      <c r="I534" s="89">
        <v>4228</v>
      </c>
    </row>
    <row r="535" spans="2:9" ht="14.25">
      <c r="B535" s="57" t="s">
        <v>607</v>
      </c>
      <c r="C535" s="55" t="s">
        <v>608</v>
      </c>
      <c r="D535" s="56">
        <v>43272</v>
      </c>
      <c r="E535" s="55" t="s">
        <v>24</v>
      </c>
      <c r="F535" s="100"/>
      <c r="G535" s="87">
        <v>1</v>
      </c>
      <c r="H535" s="88">
        <v>4840435</v>
      </c>
      <c r="I535" s="88">
        <v>3871</v>
      </c>
    </row>
    <row r="536" spans="2:9" ht="14.25">
      <c r="B536" s="57" t="s">
        <v>997</v>
      </c>
      <c r="C536" s="57" t="s">
        <v>998</v>
      </c>
      <c r="D536" s="56">
        <v>42866</v>
      </c>
      <c r="E536" s="59" t="s">
        <v>33</v>
      </c>
      <c r="F536" s="100">
        <v>39</v>
      </c>
      <c r="G536" s="87">
        <v>1</v>
      </c>
      <c r="H536" s="101">
        <v>4778022</v>
      </c>
      <c r="I536" s="101">
        <v>3625</v>
      </c>
    </row>
    <row r="537" spans="2:9" ht="14.25">
      <c r="B537" s="55" t="s">
        <v>91</v>
      </c>
      <c r="C537" s="55" t="s">
        <v>92</v>
      </c>
      <c r="D537" s="56">
        <v>43664</v>
      </c>
      <c r="E537" s="55" t="s">
        <v>68</v>
      </c>
      <c r="F537" s="90"/>
      <c r="G537" s="87">
        <v>1</v>
      </c>
      <c r="H537" s="88">
        <v>4697683</v>
      </c>
      <c r="I537" s="99">
        <v>3912</v>
      </c>
    </row>
    <row r="538" spans="2:9" ht="14.25">
      <c r="B538" s="55" t="s">
        <v>302</v>
      </c>
      <c r="C538" s="55" t="s">
        <v>302</v>
      </c>
      <c r="D538" s="56">
        <v>43531</v>
      </c>
      <c r="E538" s="55" t="s">
        <v>303</v>
      </c>
      <c r="F538" s="86">
        <v>39</v>
      </c>
      <c r="G538" s="87">
        <v>1</v>
      </c>
      <c r="H538" s="115">
        <v>4658085</v>
      </c>
      <c r="I538" s="115">
        <v>3045</v>
      </c>
    </row>
    <row r="539" spans="2:9" ht="14.25">
      <c r="B539" s="55" t="s">
        <v>1253</v>
      </c>
      <c r="C539" s="55" t="s">
        <v>1253</v>
      </c>
      <c r="D539" s="56">
        <v>42635</v>
      </c>
      <c r="E539" s="59" t="s">
        <v>24</v>
      </c>
      <c r="F539" s="102"/>
      <c r="G539" s="87">
        <v>1</v>
      </c>
      <c r="H539" s="89">
        <v>4655617</v>
      </c>
      <c r="I539" s="101">
        <v>4815</v>
      </c>
    </row>
    <row r="540" spans="2:9" ht="14.25">
      <c r="B540" s="57" t="s">
        <v>981</v>
      </c>
      <c r="C540" s="57" t="s">
        <v>982</v>
      </c>
      <c r="D540" s="56">
        <v>42894</v>
      </c>
      <c r="E540" s="59" t="s">
        <v>21</v>
      </c>
      <c r="F540" s="100">
        <v>41</v>
      </c>
      <c r="G540" s="87">
        <v>1</v>
      </c>
      <c r="H540" s="101">
        <v>4636600</v>
      </c>
      <c r="I540" s="101">
        <v>3419</v>
      </c>
    </row>
    <row r="541" spans="2:9" ht="14.25">
      <c r="B541" s="57" t="s">
        <v>613</v>
      </c>
      <c r="C541" s="57" t="s">
        <v>614</v>
      </c>
      <c r="D541" s="56">
        <v>43265</v>
      </c>
      <c r="E541" s="59" t="s">
        <v>24</v>
      </c>
      <c r="F541" s="100"/>
      <c r="G541" s="87">
        <v>1</v>
      </c>
      <c r="H541" s="88">
        <v>4604825</v>
      </c>
      <c r="I541" s="88">
        <v>3613</v>
      </c>
    </row>
    <row r="542" spans="2:9" ht="14.25">
      <c r="B542" s="57" t="s">
        <v>397</v>
      </c>
      <c r="C542" s="57" t="s">
        <v>398</v>
      </c>
      <c r="D542" s="56">
        <v>43447</v>
      </c>
      <c r="E542" s="55" t="s">
        <v>45</v>
      </c>
      <c r="F542" s="86">
        <v>13</v>
      </c>
      <c r="G542" s="87">
        <v>1</v>
      </c>
      <c r="H542" s="115">
        <v>4595385</v>
      </c>
      <c r="I542" s="116">
        <v>2870</v>
      </c>
    </row>
    <row r="543" spans="2:9" ht="14.25">
      <c r="B543" s="61" t="s">
        <v>1066</v>
      </c>
      <c r="C543" s="61" t="s">
        <v>1067</v>
      </c>
      <c r="D543" s="56">
        <v>42803</v>
      </c>
      <c r="E543" s="59" t="s">
        <v>24</v>
      </c>
      <c r="F543" s="100"/>
      <c r="G543" s="87">
        <v>1</v>
      </c>
      <c r="H543" s="101">
        <v>4591365</v>
      </c>
      <c r="I543" s="101">
        <v>3556</v>
      </c>
    </row>
    <row r="544" spans="2:9" ht="14.25">
      <c r="B544" s="55" t="s">
        <v>1064</v>
      </c>
      <c r="C544" s="55" t="s">
        <v>1065</v>
      </c>
      <c r="D544" s="56">
        <v>42803</v>
      </c>
      <c r="E544" s="55" t="s">
        <v>862</v>
      </c>
      <c r="F544" s="102"/>
      <c r="G544" s="87">
        <v>1</v>
      </c>
      <c r="H544" s="62">
        <v>4578070</v>
      </c>
      <c r="I544" s="62">
        <v>2971</v>
      </c>
    </row>
    <row r="545" spans="2:9" ht="14.25">
      <c r="B545" s="57" t="s">
        <v>629</v>
      </c>
      <c r="C545" s="57" t="s">
        <v>630</v>
      </c>
      <c r="D545" s="56">
        <v>43230</v>
      </c>
      <c r="E545" s="55" t="s">
        <v>33</v>
      </c>
      <c r="F545" s="100">
        <v>22</v>
      </c>
      <c r="G545" s="87">
        <v>1</v>
      </c>
      <c r="H545" s="88">
        <v>4533020</v>
      </c>
      <c r="I545" s="88">
        <v>2969</v>
      </c>
    </row>
    <row r="546" spans="2:9" ht="14.25">
      <c r="B546" s="55" t="s">
        <v>1147</v>
      </c>
      <c r="C546" s="55" t="s">
        <v>1148</v>
      </c>
      <c r="D546" s="56">
        <v>42726</v>
      </c>
      <c r="E546" s="55" t="s">
        <v>27</v>
      </c>
      <c r="F546" s="102"/>
      <c r="G546" s="87">
        <v>1</v>
      </c>
      <c r="H546" s="101">
        <v>4517462</v>
      </c>
      <c r="I546" s="101">
        <v>3671</v>
      </c>
    </row>
    <row r="547" spans="2:9" ht="14.25">
      <c r="B547" s="55" t="s">
        <v>1340</v>
      </c>
      <c r="C547" s="55" t="s">
        <v>1341</v>
      </c>
      <c r="D547" s="56">
        <v>43769</v>
      </c>
      <c r="E547" s="55" t="s">
        <v>24</v>
      </c>
      <c r="F547" s="90"/>
      <c r="G547" s="87">
        <v>1</v>
      </c>
      <c r="H547" s="89">
        <v>4505680</v>
      </c>
      <c r="I547" s="89">
        <v>3290</v>
      </c>
    </row>
    <row r="548" spans="2:9" ht="14.25">
      <c r="B548" s="57" t="s">
        <v>1031</v>
      </c>
      <c r="C548" s="57" t="s">
        <v>1032</v>
      </c>
      <c r="D548" s="56">
        <v>42838</v>
      </c>
      <c r="E548" s="59" t="s">
        <v>68</v>
      </c>
      <c r="F548" s="100"/>
      <c r="G548" s="87">
        <v>1</v>
      </c>
      <c r="H548" s="101">
        <v>4493528</v>
      </c>
      <c r="I548" s="101">
        <v>3184</v>
      </c>
    </row>
    <row r="549" spans="2:9" ht="14.25">
      <c r="B549" s="57" t="s">
        <v>132</v>
      </c>
      <c r="C549" s="57" t="s">
        <v>133</v>
      </c>
      <c r="D549" s="56">
        <v>43657</v>
      </c>
      <c r="E549" s="59" t="s">
        <v>134</v>
      </c>
      <c r="F549" s="90"/>
      <c r="G549" s="87">
        <v>1</v>
      </c>
      <c r="H549" s="88">
        <v>4482510</v>
      </c>
      <c r="I549" s="99">
        <v>2988</v>
      </c>
    </row>
    <row r="550" spans="2:9" ht="14.25">
      <c r="B550" s="153" t="s">
        <v>1509</v>
      </c>
      <c r="C550" s="153" t="s">
        <v>1510</v>
      </c>
      <c r="D550" s="149">
        <v>44021</v>
      </c>
      <c r="E550" s="148" t="s">
        <v>45</v>
      </c>
      <c r="F550" s="145">
        <v>41</v>
      </c>
      <c r="G550" s="87">
        <v>1</v>
      </c>
      <c r="H550" s="146">
        <v>4452953</v>
      </c>
      <c r="I550" s="147">
        <v>3453</v>
      </c>
    </row>
    <row r="551" spans="2:9" ht="14.25">
      <c r="B551" s="57" t="s">
        <v>426</v>
      </c>
      <c r="C551" s="57" t="s">
        <v>427</v>
      </c>
      <c r="D551" s="56">
        <v>43384</v>
      </c>
      <c r="E551" s="55" t="s">
        <v>68</v>
      </c>
      <c r="F551" s="90"/>
      <c r="G551" s="87">
        <v>1</v>
      </c>
      <c r="H551" s="88">
        <v>4203335</v>
      </c>
      <c r="I551" s="88">
        <v>4962</v>
      </c>
    </row>
    <row r="552" spans="2:9" ht="14.25">
      <c r="B552" s="55" t="s">
        <v>539</v>
      </c>
      <c r="C552" s="55" t="s">
        <v>539</v>
      </c>
      <c r="D552" s="56">
        <v>43356</v>
      </c>
      <c r="E552" s="55" t="s">
        <v>112</v>
      </c>
      <c r="F552" s="100"/>
      <c r="G552" s="87">
        <v>1</v>
      </c>
      <c r="H552" s="115">
        <v>4173400</v>
      </c>
      <c r="I552" s="115">
        <v>3423</v>
      </c>
    </row>
    <row r="553" spans="2:9" ht="14.25">
      <c r="B553" s="55" t="s">
        <v>678</v>
      </c>
      <c r="C553" s="55" t="s">
        <v>679</v>
      </c>
      <c r="D553" s="56">
        <v>43181</v>
      </c>
      <c r="E553" s="55" t="s">
        <v>27</v>
      </c>
      <c r="F553" s="55">
        <v>11</v>
      </c>
      <c r="G553" s="87">
        <v>1</v>
      </c>
      <c r="H553" s="101">
        <v>4133625</v>
      </c>
      <c r="I553" s="101">
        <v>2595</v>
      </c>
    </row>
    <row r="554" spans="2:9" ht="14.25">
      <c r="B554" s="55" t="s">
        <v>1361</v>
      </c>
      <c r="C554" s="55" t="s">
        <v>1361</v>
      </c>
      <c r="D554" s="56">
        <v>43783</v>
      </c>
      <c r="E554" s="55" t="s">
        <v>24</v>
      </c>
      <c r="F554" s="94">
        <v>26</v>
      </c>
      <c r="G554" s="87">
        <v>1</v>
      </c>
      <c r="H554" s="89">
        <v>4120039</v>
      </c>
      <c r="I554" s="89">
        <v>3256</v>
      </c>
    </row>
    <row r="555" spans="2:9" ht="14.25">
      <c r="B555" s="57" t="s">
        <v>1457</v>
      </c>
      <c r="C555" s="57" t="s">
        <v>1458</v>
      </c>
      <c r="D555" s="38">
        <v>43867</v>
      </c>
      <c r="E555" s="39" t="s">
        <v>33</v>
      </c>
      <c r="F555" s="24">
        <v>30</v>
      </c>
      <c r="G555" s="87">
        <v>1</v>
      </c>
      <c r="H555" s="88">
        <v>4050050</v>
      </c>
      <c r="I555" s="88">
        <v>2533</v>
      </c>
    </row>
    <row r="556" spans="2:9" ht="14.25">
      <c r="B556" s="55" t="s">
        <v>281</v>
      </c>
      <c r="C556" s="55" t="s">
        <v>282</v>
      </c>
      <c r="D556" s="56">
        <v>43538</v>
      </c>
      <c r="E556" s="55" t="s">
        <v>45</v>
      </c>
      <c r="F556" s="86">
        <v>17</v>
      </c>
      <c r="G556" s="87">
        <v>1</v>
      </c>
      <c r="H556" s="89">
        <v>3979915</v>
      </c>
      <c r="I556" s="89">
        <v>3033</v>
      </c>
    </row>
    <row r="557" spans="2:9" ht="14.25">
      <c r="B557" s="55" t="s">
        <v>746</v>
      </c>
      <c r="C557" s="55" t="s">
        <v>747</v>
      </c>
      <c r="D557" s="56">
        <v>43118</v>
      </c>
      <c r="E557" s="55" t="s">
        <v>45</v>
      </c>
      <c r="F557" s="102">
        <v>2</v>
      </c>
      <c r="G557" s="87">
        <v>1</v>
      </c>
      <c r="H557" s="101">
        <v>3948780</v>
      </c>
      <c r="I557" s="101">
        <v>2908</v>
      </c>
    </row>
    <row r="558" spans="2:9" ht="14.25">
      <c r="B558" s="55" t="s">
        <v>924</v>
      </c>
      <c r="C558" s="55" t="s">
        <v>924</v>
      </c>
      <c r="D558" s="58">
        <v>42964</v>
      </c>
      <c r="E558" s="55" t="s">
        <v>77</v>
      </c>
      <c r="F558" s="55"/>
      <c r="G558" s="87">
        <v>1</v>
      </c>
      <c r="H558" s="101">
        <v>3941604</v>
      </c>
      <c r="I558" s="101">
        <v>3250</v>
      </c>
    </row>
    <row r="559" spans="2:9" ht="14.25">
      <c r="B559" s="55" t="s">
        <v>861</v>
      </c>
      <c r="C559" s="55" t="s">
        <v>861</v>
      </c>
      <c r="D559" s="58">
        <v>43013</v>
      </c>
      <c r="E559" s="60" t="s">
        <v>862</v>
      </c>
      <c r="F559" s="87">
        <v>26</v>
      </c>
      <c r="G559" s="87">
        <v>1</v>
      </c>
      <c r="H559" s="101">
        <v>3856960</v>
      </c>
      <c r="I559" s="101">
        <v>2651</v>
      </c>
    </row>
    <row r="560" spans="2:9" ht="14.25">
      <c r="B560" s="55" t="s">
        <v>623</v>
      </c>
      <c r="C560" s="55" t="s">
        <v>624</v>
      </c>
      <c r="D560" s="56">
        <v>43237</v>
      </c>
      <c r="E560" s="55" t="s">
        <v>45</v>
      </c>
      <c r="F560" s="100">
        <v>16</v>
      </c>
      <c r="G560" s="87">
        <v>1</v>
      </c>
      <c r="H560" s="88">
        <v>3750052</v>
      </c>
      <c r="I560" s="88">
        <v>2138</v>
      </c>
    </row>
    <row r="561" spans="2:9" ht="14.25">
      <c r="B561" s="57" t="s">
        <v>806</v>
      </c>
      <c r="C561" s="57" t="s">
        <v>807</v>
      </c>
      <c r="D561" s="56">
        <v>43069</v>
      </c>
      <c r="E561" s="59" t="s">
        <v>45</v>
      </c>
      <c r="F561" s="100">
        <v>35</v>
      </c>
      <c r="G561" s="87">
        <v>1</v>
      </c>
      <c r="H561" s="101">
        <v>3705045</v>
      </c>
      <c r="I561" s="101">
        <v>2996</v>
      </c>
    </row>
    <row r="562" spans="2:9" ht="14.25">
      <c r="B562" s="55" t="s">
        <v>718</v>
      </c>
      <c r="C562" s="55" t="s">
        <v>719</v>
      </c>
      <c r="D562" s="56">
        <v>43153</v>
      </c>
      <c r="E562" s="55" t="s">
        <v>45</v>
      </c>
      <c r="F562" s="100">
        <v>26</v>
      </c>
      <c r="G562" s="87">
        <v>1</v>
      </c>
      <c r="H562" s="103">
        <v>3679611</v>
      </c>
      <c r="I562" s="104">
        <v>2574</v>
      </c>
    </row>
    <row r="563" spans="2:9" ht="14.25">
      <c r="B563" s="55" t="s">
        <v>182</v>
      </c>
      <c r="C563" s="55" t="s">
        <v>183</v>
      </c>
      <c r="D563" s="56">
        <v>43601</v>
      </c>
      <c r="E563" s="55" t="s">
        <v>45</v>
      </c>
      <c r="F563" s="86">
        <v>16</v>
      </c>
      <c r="G563" s="87">
        <v>1</v>
      </c>
      <c r="H563" s="89">
        <v>3657525</v>
      </c>
      <c r="I563" s="89">
        <v>2858</v>
      </c>
    </row>
    <row r="564" spans="2:9" ht="14.25">
      <c r="B564" s="55" t="s">
        <v>1254</v>
      </c>
      <c r="C564" s="55" t="s">
        <v>1255</v>
      </c>
      <c r="D564" s="56">
        <v>42670</v>
      </c>
      <c r="E564" s="55" t="s">
        <v>45</v>
      </c>
      <c r="F564" s="102">
        <v>14</v>
      </c>
      <c r="G564" s="87">
        <v>1</v>
      </c>
      <c r="H564" s="101">
        <v>3645245</v>
      </c>
      <c r="I564" s="108">
        <v>2448</v>
      </c>
    </row>
    <row r="565" spans="2:9" ht="14.25">
      <c r="B565" s="57" t="s">
        <v>1256</v>
      </c>
      <c r="C565" s="57" t="s">
        <v>1256</v>
      </c>
      <c r="D565" s="56">
        <v>42670</v>
      </c>
      <c r="E565" s="59" t="s">
        <v>862</v>
      </c>
      <c r="F565" s="102">
        <v>24</v>
      </c>
      <c r="G565" s="87">
        <v>1</v>
      </c>
      <c r="H565" s="101">
        <v>3626599</v>
      </c>
      <c r="I565" s="108">
        <v>3678</v>
      </c>
    </row>
    <row r="566" spans="2:9" ht="14.25">
      <c r="B566" s="55" t="s">
        <v>1103</v>
      </c>
      <c r="C566" s="55" t="s">
        <v>1103</v>
      </c>
      <c r="D566" s="56">
        <v>42761</v>
      </c>
      <c r="E566" s="55" t="s">
        <v>68</v>
      </c>
      <c r="F566" s="102"/>
      <c r="G566" s="87">
        <v>1</v>
      </c>
      <c r="H566" s="101">
        <v>3606291</v>
      </c>
      <c r="I566" s="101">
        <v>2758</v>
      </c>
    </row>
    <row r="567" spans="2:9" ht="14.25">
      <c r="B567" s="55" t="s">
        <v>546</v>
      </c>
      <c r="C567" s="55" t="s">
        <v>547</v>
      </c>
      <c r="D567" s="56">
        <v>43349</v>
      </c>
      <c r="E567" s="55" t="s">
        <v>24</v>
      </c>
      <c r="F567" s="100"/>
      <c r="G567" s="87">
        <v>1</v>
      </c>
      <c r="H567" s="88">
        <v>3576150</v>
      </c>
      <c r="I567" s="88">
        <v>2428</v>
      </c>
    </row>
    <row r="568" spans="2:9" ht="14.25">
      <c r="B568" s="55" t="s">
        <v>520</v>
      </c>
      <c r="C568" s="55" t="s">
        <v>521</v>
      </c>
      <c r="D568" s="56">
        <v>43363</v>
      </c>
      <c r="E568" s="55" t="s">
        <v>45</v>
      </c>
      <c r="F568" s="100">
        <v>22</v>
      </c>
      <c r="G568" s="87">
        <v>1</v>
      </c>
      <c r="H568" s="89">
        <v>3528672</v>
      </c>
      <c r="I568" s="89">
        <v>2667</v>
      </c>
    </row>
    <row r="569" spans="2:9" ht="14.25">
      <c r="B569" s="57" t="s">
        <v>258</v>
      </c>
      <c r="C569" s="57" t="s">
        <v>259</v>
      </c>
      <c r="D569" s="56">
        <v>43552</v>
      </c>
      <c r="E569" s="55" t="s">
        <v>27</v>
      </c>
      <c r="F569" s="98">
        <v>19</v>
      </c>
      <c r="G569" s="87">
        <v>1</v>
      </c>
      <c r="H569" s="89">
        <v>3512940</v>
      </c>
      <c r="I569" s="89">
        <v>2245</v>
      </c>
    </row>
    <row r="570" spans="2:9" ht="14.25">
      <c r="B570" s="55" t="s">
        <v>1257</v>
      </c>
      <c r="C570" s="55" t="s">
        <v>1257</v>
      </c>
      <c r="D570" s="56">
        <v>42698</v>
      </c>
      <c r="E570" s="55" t="s">
        <v>1258</v>
      </c>
      <c r="F570" s="102"/>
      <c r="G570" s="87">
        <v>1</v>
      </c>
      <c r="H570" s="103">
        <v>3450980</v>
      </c>
      <c r="I570" s="103">
        <v>3024</v>
      </c>
    </row>
    <row r="571" spans="2:9" ht="14.25">
      <c r="B571" s="55" t="s">
        <v>851</v>
      </c>
      <c r="C571" s="55" t="s">
        <v>852</v>
      </c>
      <c r="D571" s="58">
        <v>43027</v>
      </c>
      <c r="E571" s="59" t="s">
        <v>45</v>
      </c>
      <c r="F571" s="87">
        <v>8</v>
      </c>
      <c r="G571" s="87">
        <v>1</v>
      </c>
      <c r="H571" s="101">
        <v>3448795</v>
      </c>
      <c r="I571" s="101">
        <v>2180</v>
      </c>
    </row>
    <row r="572" spans="2:9" ht="14.25">
      <c r="B572" s="57" t="s">
        <v>869</v>
      </c>
      <c r="C572" s="57" t="s">
        <v>870</v>
      </c>
      <c r="D572" s="56">
        <v>43006</v>
      </c>
      <c r="E572" s="59" t="s">
        <v>24</v>
      </c>
      <c r="F572" s="100"/>
      <c r="G572" s="87">
        <v>1</v>
      </c>
      <c r="H572" s="101">
        <v>3421615</v>
      </c>
      <c r="I572" s="101">
        <v>4068</v>
      </c>
    </row>
    <row r="573" spans="2:9" ht="14.25">
      <c r="B573" s="55" t="s">
        <v>396</v>
      </c>
      <c r="C573" s="55" t="s">
        <v>396</v>
      </c>
      <c r="D573" s="56">
        <v>43454</v>
      </c>
      <c r="E573" s="55" t="s">
        <v>24</v>
      </c>
      <c r="F573" s="90"/>
      <c r="G573" s="87">
        <v>1</v>
      </c>
      <c r="H573" s="88">
        <v>3400063</v>
      </c>
      <c r="I573" s="88">
        <v>3220</v>
      </c>
    </row>
    <row r="574" spans="2:9" ht="14.25">
      <c r="B574" s="55" t="s">
        <v>300</v>
      </c>
      <c r="C574" s="55" t="s">
        <v>301</v>
      </c>
      <c r="D574" s="56">
        <v>43531</v>
      </c>
      <c r="E574" s="55" t="s">
        <v>45</v>
      </c>
      <c r="F574" s="86">
        <v>21</v>
      </c>
      <c r="G574" s="87">
        <v>1</v>
      </c>
      <c r="H574" s="88">
        <v>3369100</v>
      </c>
      <c r="I574" s="88">
        <v>2206</v>
      </c>
    </row>
    <row r="575" spans="2:9" ht="14.25">
      <c r="B575" s="61" t="s">
        <v>1075</v>
      </c>
      <c r="C575" s="61" t="s">
        <v>1076</v>
      </c>
      <c r="D575" s="56">
        <v>42796</v>
      </c>
      <c r="E575" s="59" t="s">
        <v>15</v>
      </c>
      <c r="F575" s="100"/>
      <c r="G575" s="87">
        <v>1</v>
      </c>
      <c r="H575" s="101">
        <v>3342535</v>
      </c>
      <c r="I575" s="101">
        <v>2382</v>
      </c>
    </row>
    <row r="576" spans="2:9" ht="14.25">
      <c r="B576" s="55" t="s">
        <v>469</v>
      </c>
      <c r="C576" s="55" t="s">
        <v>470</v>
      </c>
      <c r="D576" s="56">
        <v>43412</v>
      </c>
      <c r="E576" s="55" t="s">
        <v>179</v>
      </c>
      <c r="F576" s="86">
        <v>15</v>
      </c>
      <c r="G576" s="87">
        <v>1</v>
      </c>
      <c r="H576" s="88">
        <v>3297620</v>
      </c>
      <c r="I576" s="88">
        <v>2189</v>
      </c>
    </row>
    <row r="577" spans="2:9" ht="14.25">
      <c r="B577" s="57" t="s">
        <v>1015</v>
      </c>
      <c r="C577" s="57" t="s">
        <v>1015</v>
      </c>
      <c r="D577" s="56">
        <v>42852</v>
      </c>
      <c r="E577" s="59" t="s">
        <v>18</v>
      </c>
      <c r="F577" s="100"/>
      <c r="G577" s="87">
        <v>1</v>
      </c>
      <c r="H577" s="101">
        <v>3286380</v>
      </c>
      <c r="I577" s="101">
        <v>2316</v>
      </c>
    </row>
    <row r="578" spans="2:9" ht="14.25">
      <c r="B578" s="55" t="s">
        <v>66</v>
      </c>
      <c r="C578" s="55" t="s">
        <v>67</v>
      </c>
      <c r="D578" s="56">
        <v>43629</v>
      </c>
      <c r="E578" s="55" t="s">
        <v>68</v>
      </c>
      <c r="F578" s="100"/>
      <c r="G578" s="87">
        <v>1</v>
      </c>
      <c r="H578" s="89">
        <v>3270778</v>
      </c>
      <c r="I578" s="89">
        <v>2533</v>
      </c>
    </row>
    <row r="579" spans="2:9" ht="14.25">
      <c r="B579" s="55" t="s">
        <v>313</v>
      </c>
      <c r="C579" s="55" t="s">
        <v>314</v>
      </c>
      <c r="D579" s="56">
        <v>43531</v>
      </c>
      <c r="E579" s="55" t="s">
        <v>179</v>
      </c>
      <c r="F579" s="86">
        <v>10</v>
      </c>
      <c r="G579" s="87">
        <v>1</v>
      </c>
      <c r="H579" s="88">
        <v>3245570</v>
      </c>
      <c r="I579" s="88">
        <v>2135</v>
      </c>
    </row>
    <row r="580" spans="2:9" ht="14.25">
      <c r="B580" s="57" t="s">
        <v>947</v>
      </c>
      <c r="C580" s="57" t="s">
        <v>948</v>
      </c>
      <c r="D580" s="56">
        <v>42943</v>
      </c>
      <c r="E580" s="59" t="s">
        <v>179</v>
      </c>
      <c r="F580" s="100">
        <v>13</v>
      </c>
      <c r="G580" s="87">
        <v>1</v>
      </c>
      <c r="H580" s="101">
        <v>3175595</v>
      </c>
      <c r="I580" s="104">
        <v>2048</v>
      </c>
    </row>
    <row r="581" spans="2:9" ht="14.25">
      <c r="B581" s="55" t="s">
        <v>175</v>
      </c>
      <c r="C581" s="55" t="s">
        <v>176</v>
      </c>
      <c r="D581" s="56">
        <v>43615</v>
      </c>
      <c r="E581" s="55" t="s">
        <v>24</v>
      </c>
      <c r="F581" s="90"/>
      <c r="G581" s="87">
        <v>1</v>
      </c>
      <c r="H581" s="88">
        <v>3125101</v>
      </c>
      <c r="I581" s="99">
        <v>1981</v>
      </c>
    </row>
    <row r="582" spans="2:9" ht="14.25">
      <c r="B582" s="57" t="s">
        <v>1316</v>
      </c>
      <c r="C582" s="57" t="s">
        <v>1316</v>
      </c>
      <c r="D582" s="56">
        <v>43748</v>
      </c>
      <c r="E582" s="55" t="s">
        <v>33</v>
      </c>
      <c r="F582" s="86">
        <v>16</v>
      </c>
      <c r="G582" s="87">
        <v>1</v>
      </c>
      <c r="H582" s="88">
        <v>3097560</v>
      </c>
      <c r="I582" s="99">
        <v>2468</v>
      </c>
    </row>
    <row r="583" spans="2:9" ht="14.25">
      <c r="B583" s="55" t="s">
        <v>922</v>
      </c>
      <c r="C583" s="55" t="s">
        <v>923</v>
      </c>
      <c r="D583" s="58">
        <v>42964</v>
      </c>
      <c r="E583" s="55" t="s">
        <v>45</v>
      </c>
      <c r="F583" s="87">
        <v>1</v>
      </c>
      <c r="G583" s="87">
        <v>1</v>
      </c>
      <c r="H583" s="101">
        <v>3051150</v>
      </c>
      <c r="I583" s="101">
        <v>2024</v>
      </c>
    </row>
    <row r="584" spans="2:9" ht="14.25">
      <c r="B584" s="61" t="s">
        <v>1259</v>
      </c>
      <c r="C584" s="61" t="s">
        <v>1260</v>
      </c>
      <c r="D584" s="56">
        <v>42733</v>
      </c>
      <c r="E584" s="64" t="s">
        <v>462</v>
      </c>
      <c r="F584" s="102">
        <v>11</v>
      </c>
      <c r="G584" s="87">
        <v>1</v>
      </c>
      <c r="H584" s="101">
        <v>3017950</v>
      </c>
      <c r="I584" s="101">
        <v>2244</v>
      </c>
    </row>
    <row r="585" spans="2:9" ht="14.25">
      <c r="B585" s="61" t="s">
        <v>1047</v>
      </c>
      <c r="C585" s="61" t="s">
        <v>1048</v>
      </c>
      <c r="D585" s="56">
        <v>42824</v>
      </c>
      <c r="E585" s="59" t="s">
        <v>24</v>
      </c>
      <c r="F585" s="100"/>
      <c r="G585" s="87">
        <v>1</v>
      </c>
      <c r="H585" s="101">
        <v>3008530</v>
      </c>
      <c r="I585" s="101">
        <v>2467</v>
      </c>
    </row>
    <row r="586" spans="2:9" ht="14.25">
      <c r="B586" s="55" t="s">
        <v>159</v>
      </c>
      <c r="C586" s="55" t="s">
        <v>159</v>
      </c>
      <c r="D586" s="56">
        <v>43573</v>
      </c>
      <c r="E586" s="55" t="s">
        <v>68</v>
      </c>
      <c r="F586" s="90"/>
      <c r="G586" s="87">
        <v>1</v>
      </c>
      <c r="H586" s="88">
        <v>2955640</v>
      </c>
      <c r="I586" s="99">
        <v>2933</v>
      </c>
    </row>
    <row r="587" spans="2:9" ht="14.25">
      <c r="B587" s="57" t="s">
        <v>1414</v>
      </c>
      <c r="C587" s="57" t="s">
        <v>1415</v>
      </c>
      <c r="D587" s="56">
        <v>43825</v>
      </c>
      <c r="E587" s="55" t="s">
        <v>68</v>
      </c>
      <c r="F587" s="124"/>
      <c r="G587" s="87">
        <v>1</v>
      </c>
      <c r="H587" s="88">
        <v>2944969</v>
      </c>
      <c r="I587" s="88">
        <v>2205</v>
      </c>
    </row>
    <row r="588" spans="2:9" ht="14.25">
      <c r="B588" s="55" t="s">
        <v>109</v>
      </c>
      <c r="C588" s="55" t="s">
        <v>110</v>
      </c>
      <c r="D588" s="56">
        <v>43678</v>
      </c>
      <c r="E588" s="55" t="s">
        <v>24</v>
      </c>
      <c r="F588" s="90"/>
      <c r="G588" s="87">
        <v>1</v>
      </c>
      <c r="H588" s="88">
        <v>2913290</v>
      </c>
      <c r="I588" s="99">
        <v>2391</v>
      </c>
    </row>
    <row r="589" spans="2:9" ht="14.25">
      <c r="B589" s="55" t="s">
        <v>80</v>
      </c>
      <c r="C589" s="55" t="s">
        <v>80</v>
      </c>
      <c r="D589" s="56">
        <v>43727</v>
      </c>
      <c r="E589" s="55" t="s">
        <v>24</v>
      </c>
      <c r="F589" s="98">
        <v>31</v>
      </c>
      <c r="G589" s="87">
        <v>1</v>
      </c>
      <c r="H589" s="88">
        <v>2878540</v>
      </c>
      <c r="I589" s="88">
        <v>3263</v>
      </c>
    </row>
    <row r="590" spans="2:9" ht="14.25">
      <c r="B590" s="55" t="s">
        <v>1342</v>
      </c>
      <c r="C590" s="55" t="s">
        <v>1343</v>
      </c>
      <c r="D590" s="56">
        <v>43769</v>
      </c>
      <c r="E590" s="55" t="s">
        <v>24</v>
      </c>
      <c r="F590" s="90"/>
      <c r="G590" s="87">
        <v>1</v>
      </c>
      <c r="H590" s="89">
        <v>2864720</v>
      </c>
      <c r="I590" s="89">
        <v>2895</v>
      </c>
    </row>
    <row r="591" spans="2:9" ht="14.25">
      <c r="B591" s="55" t="s">
        <v>155</v>
      </c>
      <c r="C591" s="55" t="s">
        <v>156</v>
      </c>
      <c r="D591" s="56">
        <v>43629</v>
      </c>
      <c r="E591" s="55" t="s">
        <v>45</v>
      </c>
      <c r="F591" s="86">
        <v>20</v>
      </c>
      <c r="G591" s="87">
        <v>1</v>
      </c>
      <c r="H591" s="89">
        <v>2837500</v>
      </c>
      <c r="I591" s="89">
        <v>2012</v>
      </c>
    </row>
    <row r="592" spans="2:9" ht="14.25">
      <c r="B592" s="62" t="s">
        <v>477</v>
      </c>
      <c r="C592" s="57" t="s">
        <v>478</v>
      </c>
      <c r="D592" s="56">
        <v>43398</v>
      </c>
      <c r="E592" s="59" t="s">
        <v>45</v>
      </c>
      <c r="F592" s="86">
        <v>14</v>
      </c>
      <c r="G592" s="87">
        <v>1</v>
      </c>
      <c r="H592" s="89">
        <v>2818120</v>
      </c>
      <c r="I592" s="89">
        <v>2720</v>
      </c>
    </row>
    <row r="593" spans="2:9" ht="14.25">
      <c r="B593" s="55" t="s">
        <v>570</v>
      </c>
      <c r="C593" s="55" t="s">
        <v>571</v>
      </c>
      <c r="D593" s="56">
        <v>43286</v>
      </c>
      <c r="E593" s="55" t="s">
        <v>68</v>
      </c>
      <c r="F593" s="100"/>
      <c r="G593" s="87">
        <v>1</v>
      </c>
      <c r="H593" s="88">
        <v>2774571</v>
      </c>
      <c r="I593" s="88">
        <v>2054</v>
      </c>
    </row>
    <row r="594" spans="2:9" ht="14.25">
      <c r="B594" s="57" t="s">
        <v>615</v>
      </c>
      <c r="C594" s="57" t="s">
        <v>616</v>
      </c>
      <c r="D594" s="56">
        <v>43265</v>
      </c>
      <c r="E594" s="59" t="s">
        <v>45</v>
      </c>
      <c r="F594" s="100">
        <v>11</v>
      </c>
      <c r="G594" s="87">
        <v>1</v>
      </c>
      <c r="H594" s="88">
        <v>2746320</v>
      </c>
      <c r="I594" s="88">
        <v>1775</v>
      </c>
    </row>
    <row r="595" spans="2:9" ht="14.25">
      <c r="B595" s="57" t="s">
        <v>184</v>
      </c>
      <c r="C595" s="57" t="s">
        <v>184</v>
      </c>
      <c r="D595" s="56">
        <v>43594</v>
      </c>
      <c r="E595" s="55" t="s">
        <v>35</v>
      </c>
      <c r="F595" s="100"/>
      <c r="G595" s="87">
        <v>1</v>
      </c>
      <c r="H595" s="89">
        <v>2732318</v>
      </c>
      <c r="I595" s="89">
        <v>2259</v>
      </c>
    </row>
    <row r="596" spans="2:9" ht="14.25">
      <c r="B596" s="55" t="s">
        <v>561</v>
      </c>
      <c r="C596" s="55" t="s">
        <v>562</v>
      </c>
      <c r="D596" s="56">
        <v>43335</v>
      </c>
      <c r="E596" s="55" t="s">
        <v>179</v>
      </c>
      <c r="F596" s="100">
        <v>13</v>
      </c>
      <c r="G596" s="87">
        <v>1</v>
      </c>
      <c r="H596" s="110">
        <v>2716512</v>
      </c>
      <c r="I596" s="110">
        <v>1866</v>
      </c>
    </row>
    <row r="597" spans="2:9" ht="14.25">
      <c r="B597" s="57" t="s">
        <v>1016</v>
      </c>
      <c r="C597" s="57" t="s">
        <v>1016</v>
      </c>
      <c r="D597" s="56">
        <v>42852</v>
      </c>
      <c r="E597" s="59" t="s">
        <v>24</v>
      </c>
      <c r="F597" s="100"/>
      <c r="G597" s="87">
        <v>1</v>
      </c>
      <c r="H597" s="101">
        <v>2710324</v>
      </c>
      <c r="I597" s="104">
        <v>2646</v>
      </c>
    </row>
    <row r="598" spans="2:9" ht="14.25">
      <c r="B598" s="61" t="s">
        <v>271</v>
      </c>
      <c r="C598" s="61" t="s">
        <v>272</v>
      </c>
      <c r="D598" s="56">
        <v>43510</v>
      </c>
      <c r="E598" s="55" t="s">
        <v>68</v>
      </c>
      <c r="F598" s="90"/>
      <c r="G598" s="87">
        <v>1</v>
      </c>
      <c r="H598" s="89">
        <v>2709546</v>
      </c>
      <c r="I598" s="89">
        <v>2147</v>
      </c>
    </row>
    <row r="599" spans="2:9" ht="14.25">
      <c r="B599" s="57" t="s">
        <v>631</v>
      </c>
      <c r="C599" s="57" t="s">
        <v>632</v>
      </c>
      <c r="D599" s="56">
        <v>43230</v>
      </c>
      <c r="E599" s="55" t="s">
        <v>45</v>
      </c>
      <c r="F599" s="100">
        <v>9</v>
      </c>
      <c r="G599" s="87">
        <v>1</v>
      </c>
      <c r="H599" s="88">
        <v>2699325</v>
      </c>
      <c r="I599" s="88">
        <v>1675</v>
      </c>
    </row>
    <row r="600" spans="2:9" ht="14.25">
      <c r="B600" s="55" t="s">
        <v>1261</v>
      </c>
      <c r="C600" s="55" t="s">
        <v>1262</v>
      </c>
      <c r="D600" s="56">
        <v>42705</v>
      </c>
      <c r="E600" s="55" t="s">
        <v>33</v>
      </c>
      <c r="F600" s="102">
        <v>23</v>
      </c>
      <c r="G600" s="87">
        <v>1</v>
      </c>
      <c r="H600" s="103">
        <v>2632880</v>
      </c>
      <c r="I600" s="103">
        <v>2034</v>
      </c>
    </row>
    <row r="601" spans="2:9" ht="14.25">
      <c r="B601" s="57" t="s">
        <v>1515</v>
      </c>
      <c r="C601" s="57" t="s">
        <v>1516</v>
      </c>
      <c r="D601" s="56">
        <v>44028</v>
      </c>
      <c r="E601" s="59" t="s">
        <v>68</v>
      </c>
      <c r="F601" s="156"/>
      <c r="G601" s="157">
        <v>1</v>
      </c>
      <c r="H601" s="158">
        <v>2628200</v>
      </c>
      <c r="I601" s="159">
        <v>1967</v>
      </c>
    </row>
    <row r="602" spans="2:9" ht="14.25">
      <c r="B602" s="55" t="s">
        <v>1356</v>
      </c>
      <c r="C602" s="55" t="s">
        <v>1357</v>
      </c>
      <c r="D602" s="56">
        <v>43776</v>
      </c>
      <c r="E602" s="55" t="s">
        <v>68</v>
      </c>
      <c r="F602" s="90"/>
      <c r="G602" s="87">
        <v>1</v>
      </c>
      <c r="H602" s="89">
        <v>2622215</v>
      </c>
      <c r="I602" s="89">
        <v>2718</v>
      </c>
    </row>
    <row r="603" spans="2:9" ht="14.25">
      <c r="B603" s="57" t="s">
        <v>87</v>
      </c>
      <c r="C603" s="57" t="s">
        <v>88</v>
      </c>
      <c r="D603" s="56">
        <v>43699</v>
      </c>
      <c r="E603" s="59" t="s">
        <v>45</v>
      </c>
      <c r="F603" s="86">
        <v>15</v>
      </c>
      <c r="G603" s="87">
        <v>1</v>
      </c>
      <c r="H603" s="89">
        <v>2606440</v>
      </c>
      <c r="I603" s="89">
        <v>1888</v>
      </c>
    </row>
    <row r="604" spans="2:9" ht="14.25">
      <c r="B604" s="57" t="s">
        <v>1263</v>
      </c>
      <c r="C604" s="57" t="s">
        <v>1263</v>
      </c>
      <c r="D604" s="56">
        <v>42859</v>
      </c>
      <c r="E604" s="59" t="s">
        <v>179</v>
      </c>
      <c r="F604" s="100">
        <v>15</v>
      </c>
      <c r="G604" s="87">
        <v>1</v>
      </c>
      <c r="H604" s="101">
        <v>2600780</v>
      </c>
      <c r="I604" s="104">
        <v>1938</v>
      </c>
    </row>
    <row r="605" spans="2:9" ht="14.25">
      <c r="B605" s="57" t="s">
        <v>267</v>
      </c>
      <c r="C605" s="57" t="s">
        <v>268</v>
      </c>
      <c r="D605" s="56">
        <v>43552</v>
      </c>
      <c r="E605" s="55" t="s">
        <v>45</v>
      </c>
      <c r="F605" s="86">
        <v>21</v>
      </c>
      <c r="G605" s="87">
        <v>1</v>
      </c>
      <c r="H605" s="114">
        <v>2578020</v>
      </c>
      <c r="I605" s="114">
        <v>1642</v>
      </c>
    </row>
    <row r="606" spans="2:9" ht="14.25">
      <c r="B606" s="55" t="s">
        <v>392</v>
      </c>
      <c r="C606" s="55" t="s">
        <v>393</v>
      </c>
      <c r="D606" s="56">
        <v>43461</v>
      </c>
      <c r="E606" s="55" t="s">
        <v>45</v>
      </c>
      <c r="F606" s="86">
        <v>12</v>
      </c>
      <c r="G606" s="87">
        <v>1</v>
      </c>
      <c r="H606" s="88">
        <v>2562665</v>
      </c>
      <c r="I606" s="88">
        <v>1774</v>
      </c>
    </row>
    <row r="607" spans="2:9" ht="14.25">
      <c r="B607" s="57" t="s">
        <v>952</v>
      </c>
      <c r="C607" s="57" t="s">
        <v>953</v>
      </c>
      <c r="D607" s="56">
        <v>42929</v>
      </c>
      <c r="E607" s="59" t="s">
        <v>45</v>
      </c>
      <c r="F607" s="100">
        <v>11</v>
      </c>
      <c r="G607" s="87">
        <v>1</v>
      </c>
      <c r="H607" s="101">
        <v>2552547</v>
      </c>
      <c r="I607" s="101">
        <v>1963</v>
      </c>
    </row>
    <row r="608" spans="2:9" ht="14.25">
      <c r="B608" s="57" t="s">
        <v>367</v>
      </c>
      <c r="C608" s="57" t="s">
        <v>368</v>
      </c>
      <c r="D608" s="56">
        <v>43454</v>
      </c>
      <c r="E608" s="55" t="s">
        <v>68</v>
      </c>
      <c r="F608" s="90"/>
      <c r="G608" s="87">
        <v>1</v>
      </c>
      <c r="H608" s="89">
        <v>2530616</v>
      </c>
      <c r="I608" s="89">
        <v>1855</v>
      </c>
    </row>
    <row r="609" spans="2:9" ht="14.25">
      <c r="B609" s="55" t="s">
        <v>1264</v>
      </c>
      <c r="C609" s="55" t="s">
        <v>1265</v>
      </c>
      <c r="D609" s="56">
        <v>42705</v>
      </c>
      <c r="E609" s="55" t="s">
        <v>68</v>
      </c>
      <c r="F609" s="102"/>
      <c r="G609" s="87">
        <v>1</v>
      </c>
      <c r="H609" s="103">
        <v>2485784</v>
      </c>
      <c r="I609" s="103">
        <v>1887</v>
      </c>
    </row>
    <row r="610" spans="2:9" ht="14.25">
      <c r="B610" s="57" t="s">
        <v>499</v>
      </c>
      <c r="C610" s="57" t="s">
        <v>500</v>
      </c>
      <c r="D610" s="56">
        <v>43384</v>
      </c>
      <c r="E610" s="55" t="s">
        <v>45</v>
      </c>
      <c r="F610" s="86">
        <v>18</v>
      </c>
      <c r="G610" s="87">
        <v>1</v>
      </c>
      <c r="H610" s="88">
        <v>2480950</v>
      </c>
      <c r="I610" s="88">
        <v>1896</v>
      </c>
    </row>
    <row r="611" spans="2:9" ht="14.25">
      <c r="B611" s="55" t="s">
        <v>1266</v>
      </c>
      <c r="C611" s="55" t="s">
        <v>1267</v>
      </c>
      <c r="D611" s="56">
        <v>42698</v>
      </c>
      <c r="E611" s="55" t="s">
        <v>45</v>
      </c>
      <c r="F611" s="102">
        <v>15</v>
      </c>
      <c r="G611" s="87">
        <v>1</v>
      </c>
      <c r="H611" s="103">
        <v>2456254</v>
      </c>
      <c r="I611" s="103">
        <v>1772</v>
      </c>
    </row>
    <row r="612" spans="2:9" ht="14.25">
      <c r="B612" s="55" t="s">
        <v>1331</v>
      </c>
      <c r="C612" s="55" t="s">
        <v>1332</v>
      </c>
      <c r="D612" s="56">
        <v>43762</v>
      </c>
      <c r="E612" s="55" t="s">
        <v>1139</v>
      </c>
      <c r="F612" s="86">
        <v>12</v>
      </c>
      <c r="G612" s="87">
        <v>1</v>
      </c>
      <c r="H612" s="89">
        <v>2426175</v>
      </c>
      <c r="I612" s="89">
        <v>2055</v>
      </c>
    </row>
    <row r="613" spans="2:9" ht="14.25">
      <c r="B613" s="57" t="s">
        <v>661</v>
      </c>
      <c r="C613" s="57" t="s">
        <v>661</v>
      </c>
      <c r="D613" s="58">
        <v>43209</v>
      </c>
      <c r="E613" s="59" t="s">
        <v>112</v>
      </c>
      <c r="F613" s="100"/>
      <c r="G613" s="87">
        <v>1</v>
      </c>
      <c r="H613" s="88">
        <v>2400450</v>
      </c>
      <c r="I613" s="88">
        <v>2007</v>
      </c>
    </row>
    <row r="614" spans="2:9" ht="14.25">
      <c r="B614" s="57" t="s">
        <v>331</v>
      </c>
      <c r="C614" s="57" t="s">
        <v>332</v>
      </c>
      <c r="D614" s="56">
        <v>43489</v>
      </c>
      <c r="E614" s="55" t="s">
        <v>45</v>
      </c>
      <c r="F614" s="86">
        <v>24</v>
      </c>
      <c r="G614" s="87">
        <v>1</v>
      </c>
      <c r="H614" s="89">
        <v>2385035</v>
      </c>
      <c r="I614" s="89">
        <v>1613</v>
      </c>
    </row>
    <row r="615" spans="2:9" ht="14.25">
      <c r="B615" s="55" t="s">
        <v>1093</v>
      </c>
      <c r="C615" s="55" t="s">
        <v>1093</v>
      </c>
      <c r="D615" s="56">
        <v>42782</v>
      </c>
      <c r="E615" s="55" t="s">
        <v>123</v>
      </c>
      <c r="F615" s="102">
        <v>23</v>
      </c>
      <c r="G615" s="87">
        <v>1</v>
      </c>
      <c r="H615" s="101">
        <v>2373010</v>
      </c>
      <c r="I615" s="101">
        <v>2173</v>
      </c>
    </row>
    <row r="616" spans="2:9" ht="14.25">
      <c r="B616" s="55" t="s">
        <v>1442</v>
      </c>
      <c r="C616" s="55" t="s">
        <v>1443</v>
      </c>
      <c r="D616" s="56">
        <v>43853</v>
      </c>
      <c r="E616" s="55" t="s">
        <v>45</v>
      </c>
      <c r="F616" s="94">
        <v>19</v>
      </c>
      <c r="G616" s="87">
        <v>1</v>
      </c>
      <c r="H616" s="88">
        <v>2354570</v>
      </c>
      <c r="I616" s="99">
        <v>1547</v>
      </c>
    </row>
    <row r="617" spans="2:9" ht="14.25">
      <c r="B617" s="57" t="s">
        <v>648</v>
      </c>
      <c r="C617" s="57" t="s">
        <v>649</v>
      </c>
      <c r="D617" s="56">
        <v>43216</v>
      </c>
      <c r="E617" s="59" t="s">
        <v>24</v>
      </c>
      <c r="F617" s="100"/>
      <c r="G617" s="87">
        <v>1</v>
      </c>
      <c r="H617" s="88">
        <v>2317195</v>
      </c>
      <c r="I617" s="99">
        <v>1860</v>
      </c>
    </row>
    <row r="618" spans="2:9" ht="14.25">
      <c r="B618" s="57" t="s">
        <v>83</v>
      </c>
      <c r="C618" s="57" t="s">
        <v>84</v>
      </c>
      <c r="D618" s="56">
        <v>43706</v>
      </c>
      <c r="E618" s="59" t="s">
        <v>45</v>
      </c>
      <c r="F618" s="86">
        <v>21</v>
      </c>
      <c r="G618" s="87">
        <v>1</v>
      </c>
      <c r="H618" s="88">
        <v>2316173</v>
      </c>
      <c r="I618" s="99">
        <v>1709</v>
      </c>
    </row>
    <row r="619" spans="2:9" ht="14.25">
      <c r="B619" s="55" t="s">
        <v>563</v>
      </c>
      <c r="C619" s="55" t="s">
        <v>564</v>
      </c>
      <c r="D619" s="56">
        <v>43328</v>
      </c>
      <c r="E619" s="55" t="s">
        <v>45</v>
      </c>
      <c r="F619" s="100">
        <v>13</v>
      </c>
      <c r="G619" s="87">
        <v>1</v>
      </c>
      <c r="H619" s="119">
        <v>2313530</v>
      </c>
      <c r="I619" s="119">
        <v>1583</v>
      </c>
    </row>
    <row r="620" spans="2:9" ht="14.25">
      <c r="B620" s="55" t="s">
        <v>891</v>
      </c>
      <c r="C620" s="55" t="s">
        <v>892</v>
      </c>
      <c r="D620" s="58">
        <v>42992</v>
      </c>
      <c r="E620" s="60" t="s">
        <v>45</v>
      </c>
      <c r="F620" s="87">
        <v>4</v>
      </c>
      <c r="G620" s="87">
        <v>1</v>
      </c>
      <c r="H620" s="101">
        <v>2286117</v>
      </c>
      <c r="I620" s="101">
        <v>1638</v>
      </c>
    </row>
    <row r="621" spans="2:9" ht="14.25">
      <c r="B621" s="55" t="s">
        <v>118</v>
      </c>
      <c r="C621" s="55" t="s">
        <v>119</v>
      </c>
      <c r="D621" s="56">
        <v>43671</v>
      </c>
      <c r="E621" s="55" t="s">
        <v>45</v>
      </c>
      <c r="F621" s="86">
        <v>14</v>
      </c>
      <c r="G621" s="87">
        <v>1</v>
      </c>
      <c r="H621" s="88">
        <v>2283705</v>
      </c>
      <c r="I621" s="99">
        <v>1537</v>
      </c>
    </row>
    <row r="622" spans="2:9" ht="14.25">
      <c r="B622" s="63" t="s">
        <v>1268</v>
      </c>
      <c r="C622" s="61" t="s">
        <v>1269</v>
      </c>
      <c r="D622" s="56">
        <v>42614</v>
      </c>
      <c r="E622" s="59" t="s">
        <v>45</v>
      </c>
      <c r="F622" s="102">
        <v>13</v>
      </c>
      <c r="G622" s="87">
        <v>1</v>
      </c>
      <c r="H622" s="103">
        <v>2265745</v>
      </c>
      <c r="I622" s="103">
        <v>1568</v>
      </c>
    </row>
    <row r="623" spans="2:9" ht="14.25">
      <c r="B623" s="55" t="s">
        <v>534</v>
      </c>
      <c r="C623" s="55" t="s">
        <v>535</v>
      </c>
      <c r="D623" s="56">
        <v>43370</v>
      </c>
      <c r="E623" s="55" t="s">
        <v>24</v>
      </c>
      <c r="F623" s="90"/>
      <c r="G623" s="87">
        <v>1</v>
      </c>
      <c r="H623" s="88">
        <v>2188274</v>
      </c>
      <c r="I623" s="88">
        <v>1726</v>
      </c>
    </row>
    <row r="624" spans="2:9" ht="14.25">
      <c r="B624" s="61" t="s">
        <v>1033</v>
      </c>
      <c r="C624" s="61" t="s">
        <v>1034</v>
      </c>
      <c r="D624" s="56">
        <v>42831</v>
      </c>
      <c r="E624" s="59" t="s">
        <v>45</v>
      </c>
      <c r="F624" s="100">
        <v>17</v>
      </c>
      <c r="G624" s="87">
        <v>1</v>
      </c>
      <c r="H624" s="101">
        <v>2175955</v>
      </c>
      <c r="I624" s="101">
        <v>1688</v>
      </c>
    </row>
    <row r="625" spans="2:9" ht="14.25">
      <c r="B625" s="55" t="s">
        <v>586</v>
      </c>
      <c r="C625" s="55" t="s">
        <v>587</v>
      </c>
      <c r="D625" s="56">
        <v>43286</v>
      </c>
      <c r="E625" s="55" t="s">
        <v>45</v>
      </c>
      <c r="F625" s="100">
        <v>12</v>
      </c>
      <c r="G625" s="87">
        <v>1</v>
      </c>
      <c r="H625" s="88">
        <v>2162900</v>
      </c>
      <c r="I625" s="88">
        <v>1432</v>
      </c>
    </row>
    <row r="626" spans="2:9" ht="14.25">
      <c r="B626" s="55" t="s">
        <v>408</v>
      </c>
      <c r="C626" s="55" t="s">
        <v>408</v>
      </c>
      <c r="D626" s="56">
        <v>43433</v>
      </c>
      <c r="E626" s="55" t="s">
        <v>24</v>
      </c>
      <c r="F626" s="90"/>
      <c r="G626" s="87">
        <v>1</v>
      </c>
      <c r="H626" s="89">
        <v>2103485</v>
      </c>
      <c r="I626" s="89">
        <v>2303</v>
      </c>
    </row>
    <row r="627" spans="2:9" ht="14.25">
      <c r="B627" s="245" t="s">
        <v>1270</v>
      </c>
      <c r="C627" s="245" t="s">
        <v>1271</v>
      </c>
      <c r="D627" s="92">
        <v>42747</v>
      </c>
      <c r="E627" s="142" t="s">
        <v>68</v>
      </c>
      <c r="F627" s="130"/>
      <c r="G627" s="87">
        <v>1</v>
      </c>
      <c r="H627" s="101">
        <v>2091802</v>
      </c>
      <c r="I627" s="101">
        <v>1664</v>
      </c>
    </row>
    <row r="628" spans="2:9" ht="14.25">
      <c r="B628" s="55" t="s">
        <v>304</v>
      </c>
      <c r="C628" s="55" t="s">
        <v>305</v>
      </c>
      <c r="D628" s="56">
        <v>43524</v>
      </c>
      <c r="E628" s="55" t="s">
        <v>123</v>
      </c>
      <c r="F628" s="90"/>
      <c r="G628" s="87">
        <v>1</v>
      </c>
      <c r="H628" s="88">
        <v>2076875</v>
      </c>
      <c r="I628" s="88">
        <v>1450</v>
      </c>
    </row>
    <row r="629" spans="2:9" ht="14.25">
      <c r="B629" s="55" t="s">
        <v>753</v>
      </c>
      <c r="C629" s="55" t="s">
        <v>754</v>
      </c>
      <c r="D629" s="56">
        <v>43111</v>
      </c>
      <c r="E629" s="55" t="s">
        <v>45</v>
      </c>
      <c r="F629" s="100">
        <v>17</v>
      </c>
      <c r="G629" s="87">
        <v>1</v>
      </c>
      <c r="H629" s="101">
        <v>2038720</v>
      </c>
      <c r="I629" s="101">
        <v>1421</v>
      </c>
    </row>
    <row r="630" spans="2:9" ht="14.25">
      <c r="B630" s="55" t="s">
        <v>1272</v>
      </c>
      <c r="C630" s="55" t="s">
        <v>1272</v>
      </c>
      <c r="D630" s="56">
        <v>42642</v>
      </c>
      <c r="E630" s="55" t="s">
        <v>134</v>
      </c>
      <c r="F630" s="102"/>
      <c r="G630" s="87">
        <v>1</v>
      </c>
      <c r="H630" s="104">
        <v>2025370</v>
      </c>
      <c r="I630" s="103">
        <v>1647</v>
      </c>
    </row>
    <row r="631" spans="2:9" ht="14.25">
      <c r="B631" s="62" t="s">
        <v>883</v>
      </c>
      <c r="C631" s="62" t="s">
        <v>883</v>
      </c>
      <c r="D631" s="56">
        <v>42999</v>
      </c>
      <c r="E631" s="59" t="s">
        <v>884</v>
      </c>
      <c r="F631" s="100">
        <v>29</v>
      </c>
      <c r="G631" s="87">
        <v>1</v>
      </c>
      <c r="H631" s="101">
        <v>2021798</v>
      </c>
      <c r="I631" s="101">
        <v>1927</v>
      </c>
    </row>
    <row r="632" spans="2:9" ht="14.25">
      <c r="B632" s="57" t="s">
        <v>143</v>
      </c>
      <c r="C632" s="57" t="s">
        <v>144</v>
      </c>
      <c r="D632" s="56">
        <v>43503</v>
      </c>
      <c r="E632" s="55" t="s">
        <v>68</v>
      </c>
      <c r="F632" s="98"/>
      <c r="G632" s="87">
        <v>1</v>
      </c>
      <c r="H632" s="89">
        <v>2018432</v>
      </c>
      <c r="I632" s="89">
        <v>1805</v>
      </c>
    </row>
    <row r="633" spans="2:9" ht="14.25">
      <c r="B633" s="122" t="s">
        <v>748</v>
      </c>
      <c r="C633" s="122" t="s">
        <v>748</v>
      </c>
      <c r="D633" s="92">
        <v>43118</v>
      </c>
      <c r="E633" s="142" t="s">
        <v>24</v>
      </c>
      <c r="F633" s="130"/>
      <c r="G633" s="87">
        <v>1</v>
      </c>
      <c r="H633" s="101">
        <v>2009465</v>
      </c>
      <c r="I633" s="101">
        <v>1638</v>
      </c>
    </row>
    <row r="634" spans="2:9" ht="14.25">
      <c r="B634" s="55" t="s">
        <v>173</v>
      </c>
      <c r="C634" s="55" t="s">
        <v>174</v>
      </c>
      <c r="D634" s="56">
        <v>43615</v>
      </c>
      <c r="E634" s="55" t="s">
        <v>45</v>
      </c>
      <c r="F634" s="86">
        <v>24</v>
      </c>
      <c r="G634" s="87">
        <v>1</v>
      </c>
      <c r="H634" s="88">
        <v>1992020</v>
      </c>
      <c r="I634" s="99">
        <v>1476</v>
      </c>
    </row>
    <row r="635" spans="2:9" ht="14.25">
      <c r="B635" s="57" t="s">
        <v>659</v>
      </c>
      <c r="C635" s="57" t="s">
        <v>660</v>
      </c>
      <c r="D635" s="58">
        <v>43209</v>
      </c>
      <c r="E635" s="59" t="s">
        <v>45</v>
      </c>
      <c r="F635" s="100">
        <v>13</v>
      </c>
      <c r="G635" s="87">
        <v>1</v>
      </c>
      <c r="H635" s="88">
        <v>1853920</v>
      </c>
      <c r="I635" s="88">
        <v>1234</v>
      </c>
    </row>
    <row r="636" spans="2:9" ht="14.25">
      <c r="B636" s="57" t="s">
        <v>889</v>
      </c>
      <c r="C636" s="57" t="s">
        <v>889</v>
      </c>
      <c r="D636" s="56">
        <v>42992</v>
      </c>
      <c r="E636" s="59" t="s">
        <v>890</v>
      </c>
      <c r="F636" s="100"/>
      <c r="G636" s="87">
        <v>1</v>
      </c>
      <c r="H636" s="101">
        <v>1835925</v>
      </c>
      <c r="I636" s="101">
        <v>1345</v>
      </c>
    </row>
    <row r="637" spans="2:9" ht="14.25">
      <c r="B637" s="61" t="s">
        <v>1068</v>
      </c>
      <c r="C637" s="61" t="s">
        <v>1069</v>
      </c>
      <c r="D637" s="56"/>
      <c r="E637" s="59" t="s">
        <v>68</v>
      </c>
      <c r="F637" s="100"/>
      <c r="G637" s="87">
        <v>1</v>
      </c>
      <c r="H637" s="101">
        <v>1757900</v>
      </c>
      <c r="I637" s="101">
        <v>3241</v>
      </c>
    </row>
    <row r="638" spans="2:9" ht="14.25">
      <c r="B638" s="63" t="s">
        <v>1273</v>
      </c>
      <c r="C638" s="63" t="s">
        <v>1274</v>
      </c>
      <c r="D638" s="56">
        <v>42635</v>
      </c>
      <c r="E638" s="55" t="s">
        <v>862</v>
      </c>
      <c r="F638" s="102"/>
      <c r="G638" s="87">
        <v>1</v>
      </c>
      <c r="H638" s="103">
        <v>1753320</v>
      </c>
      <c r="I638" s="101">
        <v>1391</v>
      </c>
    </row>
    <row r="639" spans="2:9" ht="14.25">
      <c r="B639" s="55" t="s">
        <v>1275</v>
      </c>
      <c r="C639" s="55" t="s">
        <v>1276</v>
      </c>
      <c r="D639" s="56">
        <v>42705</v>
      </c>
      <c r="E639" s="55" t="s">
        <v>24</v>
      </c>
      <c r="F639" s="102"/>
      <c r="G639" s="87">
        <v>1</v>
      </c>
      <c r="H639" s="103">
        <v>1697399</v>
      </c>
      <c r="I639" s="103">
        <v>1293</v>
      </c>
    </row>
    <row r="640" spans="2:9" ht="14.25">
      <c r="B640" s="55" t="s">
        <v>676</v>
      </c>
      <c r="C640" s="55" t="s">
        <v>677</v>
      </c>
      <c r="D640" s="56">
        <v>43188</v>
      </c>
      <c r="E640" s="55" t="s">
        <v>45</v>
      </c>
      <c r="F640" s="100">
        <v>12</v>
      </c>
      <c r="G640" s="87">
        <v>1</v>
      </c>
      <c r="H640" s="88">
        <v>1665655</v>
      </c>
      <c r="I640" s="88">
        <v>1100</v>
      </c>
    </row>
    <row r="641" spans="2:9" ht="14.25">
      <c r="B641" s="57" t="s">
        <v>609</v>
      </c>
      <c r="C641" s="57" t="s">
        <v>610</v>
      </c>
      <c r="D641" s="56">
        <v>43272</v>
      </c>
      <c r="E641" s="55" t="s">
        <v>45</v>
      </c>
      <c r="F641" s="100">
        <v>22</v>
      </c>
      <c r="G641" s="87">
        <v>1</v>
      </c>
      <c r="H641" s="88">
        <v>1653660</v>
      </c>
      <c r="I641" s="88">
        <v>1236</v>
      </c>
    </row>
    <row r="642" spans="2:9" ht="14.25">
      <c r="B642" s="61" t="s">
        <v>321</v>
      </c>
      <c r="C642" s="61" t="s">
        <v>322</v>
      </c>
      <c r="D642" s="56">
        <v>43510</v>
      </c>
      <c r="E642" s="55" t="s">
        <v>24</v>
      </c>
      <c r="F642" s="90"/>
      <c r="G642" s="87">
        <v>1</v>
      </c>
      <c r="H642" s="114">
        <v>1647210</v>
      </c>
      <c r="I642" s="114">
        <v>1350</v>
      </c>
    </row>
    <row r="643" spans="2:9" ht="14.25">
      <c r="B643" s="122" t="s">
        <v>95</v>
      </c>
      <c r="C643" s="122" t="s">
        <v>95</v>
      </c>
      <c r="D643" s="92">
        <v>43706</v>
      </c>
      <c r="E643" s="142" t="s">
        <v>24</v>
      </c>
      <c r="F643" s="225"/>
      <c r="G643" s="87">
        <v>1</v>
      </c>
      <c r="H643" s="115">
        <v>1646820</v>
      </c>
      <c r="I643" s="116">
        <v>1177</v>
      </c>
    </row>
    <row r="644" spans="2:9" ht="14.25">
      <c r="B644" s="57" t="s">
        <v>279</v>
      </c>
      <c r="C644" s="57" t="s">
        <v>280</v>
      </c>
      <c r="D644" s="56">
        <v>43566</v>
      </c>
      <c r="E644" s="55" t="s">
        <v>24</v>
      </c>
      <c r="F644" s="100"/>
      <c r="G644" s="87">
        <v>1</v>
      </c>
      <c r="H644" s="88">
        <v>1642940</v>
      </c>
      <c r="I644" s="88">
        <v>1295</v>
      </c>
    </row>
    <row r="645" spans="2:9" ht="14.25">
      <c r="B645" s="57" t="s">
        <v>1435</v>
      </c>
      <c r="C645" s="57" t="s">
        <v>1436</v>
      </c>
      <c r="D645" s="56">
        <v>43846</v>
      </c>
      <c r="E645" s="55" t="s">
        <v>45</v>
      </c>
      <c r="F645" s="86">
        <v>14</v>
      </c>
      <c r="G645" s="87">
        <v>1</v>
      </c>
      <c r="H645" s="88">
        <v>1642230</v>
      </c>
      <c r="I645" s="88">
        <v>1060</v>
      </c>
    </row>
    <row r="646" spans="2:9" ht="14.25">
      <c r="B646" s="55" t="s">
        <v>231</v>
      </c>
      <c r="C646" s="55" t="s">
        <v>232</v>
      </c>
      <c r="D646" s="56">
        <v>43580</v>
      </c>
      <c r="E646" s="55" t="s">
        <v>179</v>
      </c>
      <c r="F646" s="98">
        <v>19</v>
      </c>
      <c r="G646" s="87">
        <v>1</v>
      </c>
      <c r="H646" s="115">
        <v>1636241</v>
      </c>
      <c r="I646" s="116">
        <v>1131</v>
      </c>
    </row>
    <row r="647" spans="2:9" ht="14.25">
      <c r="B647" s="55" t="s">
        <v>390</v>
      </c>
      <c r="C647" s="55" t="s">
        <v>391</v>
      </c>
      <c r="D647" s="56">
        <v>43461</v>
      </c>
      <c r="E647" s="55" t="s">
        <v>68</v>
      </c>
      <c r="F647" s="90"/>
      <c r="G647" s="87">
        <v>1</v>
      </c>
      <c r="H647" s="88">
        <v>1630035</v>
      </c>
      <c r="I647" s="88">
        <v>1172</v>
      </c>
    </row>
    <row r="648" spans="2:9" ht="14.25">
      <c r="B648" s="57" t="s">
        <v>361</v>
      </c>
      <c r="C648" s="57" t="s">
        <v>362</v>
      </c>
      <c r="D648" s="56">
        <v>43489</v>
      </c>
      <c r="E648" s="55" t="s">
        <v>27</v>
      </c>
      <c r="F648" s="86">
        <v>32</v>
      </c>
      <c r="G648" s="87">
        <v>1</v>
      </c>
      <c r="H648" s="89">
        <v>1601015</v>
      </c>
      <c r="I648" s="89">
        <v>1204</v>
      </c>
    </row>
    <row r="649" spans="2:9" ht="14.25">
      <c r="B649" s="57" t="s">
        <v>994</v>
      </c>
      <c r="C649" s="57" t="s">
        <v>995</v>
      </c>
      <c r="D649" s="56">
        <v>42880</v>
      </c>
      <c r="E649" s="59" t="s">
        <v>45</v>
      </c>
      <c r="F649" s="100">
        <v>18</v>
      </c>
      <c r="G649" s="87">
        <v>1</v>
      </c>
      <c r="H649" s="101">
        <v>1507675</v>
      </c>
      <c r="I649" s="101">
        <v>1069</v>
      </c>
    </row>
    <row r="650" spans="2:9" ht="14.25">
      <c r="B650" s="55" t="s">
        <v>625</v>
      </c>
      <c r="C650" s="55" t="s">
        <v>626</v>
      </c>
      <c r="D650" s="56">
        <v>43237</v>
      </c>
      <c r="E650" s="55" t="s">
        <v>179</v>
      </c>
      <c r="F650" s="100">
        <v>19</v>
      </c>
      <c r="G650" s="87">
        <v>1</v>
      </c>
      <c r="H650" s="88">
        <v>1478680</v>
      </c>
      <c r="I650" s="88">
        <v>1341</v>
      </c>
    </row>
    <row r="651" spans="2:9" ht="14.25">
      <c r="B651" s="57" t="s">
        <v>881</v>
      </c>
      <c r="C651" s="57" t="s">
        <v>882</v>
      </c>
      <c r="D651" s="56">
        <v>42999</v>
      </c>
      <c r="E651" s="59" t="s">
        <v>45</v>
      </c>
      <c r="F651" s="100">
        <v>7</v>
      </c>
      <c r="G651" s="87">
        <v>1</v>
      </c>
      <c r="H651" s="101">
        <v>1461805</v>
      </c>
      <c r="I651" s="101">
        <v>1152</v>
      </c>
    </row>
    <row r="652" spans="2:9" ht="14.25">
      <c r="B652" s="61" t="s">
        <v>234</v>
      </c>
      <c r="C652" s="61" t="s">
        <v>235</v>
      </c>
      <c r="D652" s="56">
        <v>43559</v>
      </c>
      <c r="E652" s="55" t="s">
        <v>123</v>
      </c>
      <c r="F652" s="98">
        <v>10</v>
      </c>
      <c r="G652" s="87">
        <v>1</v>
      </c>
      <c r="H652" s="89">
        <v>1428060</v>
      </c>
      <c r="I652" s="89">
        <v>1482</v>
      </c>
    </row>
    <row r="653" spans="2:9" ht="14.25">
      <c r="B653" s="55" t="s">
        <v>909</v>
      </c>
      <c r="C653" s="55" t="s">
        <v>909</v>
      </c>
      <c r="D653" s="58">
        <v>42978</v>
      </c>
      <c r="E653" s="60" t="s">
        <v>18</v>
      </c>
      <c r="F653" s="55"/>
      <c r="G653" s="87">
        <v>1</v>
      </c>
      <c r="H653" s="101">
        <v>1408635</v>
      </c>
      <c r="I653" s="101">
        <v>806</v>
      </c>
    </row>
    <row r="654" spans="2:9" ht="14.25">
      <c r="B654" s="55" t="s">
        <v>157</v>
      </c>
      <c r="C654" s="55" t="s">
        <v>158</v>
      </c>
      <c r="D654" s="56">
        <v>43636</v>
      </c>
      <c r="E654" s="55" t="s">
        <v>45</v>
      </c>
      <c r="F654" s="86">
        <v>15</v>
      </c>
      <c r="G654" s="87">
        <v>1</v>
      </c>
      <c r="H654" s="88">
        <v>1405360</v>
      </c>
      <c r="I654" s="99">
        <v>1002</v>
      </c>
    </row>
    <row r="655" spans="2:9" ht="14.25">
      <c r="B655" s="55" t="s">
        <v>664</v>
      </c>
      <c r="C655" s="55" t="s">
        <v>664</v>
      </c>
      <c r="D655" s="56">
        <v>43202</v>
      </c>
      <c r="E655" s="55" t="s">
        <v>123</v>
      </c>
      <c r="F655" s="100">
        <v>28</v>
      </c>
      <c r="G655" s="87">
        <v>1</v>
      </c>
      <c r="H655" s="88">
        <v>1368526</v>
      </c>
      <c r="I655" s="88">
        <v>1520</v>
      </c>
    </row>
    <row r="656" spans="2:9" ht="14.25">
      <c r="B656" s="61" t="s">
        <v>323</v>
      </c>
      <c r="C656" s="61" t="s">
        <v>324</v>
      </c>
      <c r="D656" s="56">
        <v>43510</v>
      </c>
      <c r="E656" s="55" t="s">
        <v>179</v>
      </c>
      <c r="F656" s="98">
        <v>10</v>
      </c>
      <c r="G656" s="87">
        <v>1</v>
      </c>
      <c r="H656" s="89">
        <v>1361170</v>
      </c>
      <c r="I656" s="89">
        <v>1037</v>
      </c>
    </row>
    <row r="657" spans="2:9" ht="14.25">
      <c r="B657" s="57" t="s">
        <v>135</v>
      </c>
      <c r="C657" s="57" t="s">
        <v>136</v>
      </c>
      <c r="D657" s="56">
        <v>43650</v>
      </c>
      <c r="E657" s="55" t="s">
        <v>24</v>
      </c>
      <c r="F657" s="90"/>
      <c r="G657" s="87">
        <v>1</v>
      </c>
      <c r="H657" s="88">
        <v>1346846</v>
      </c>
      <c r="I657" s="99">
        <v>1145</v>
      </c>
    </row>
    <row r="658" spans="2:9" ht="14.25">
      <c r="B658" s="57" t="s">
        <v>327</v>
      </c>
      <c r="C658" s="57" t="s">
        <v>328</v>
      </c>
      <c r="D658" s="56">
        <v>43503</v>
      </c>
      <c r="E658" s="55" t="s">
        <v>45</v>
      </c>
      <c r="F658" s="98">
        <v>7</v>
      </c>
      <c r="G658" s="87">
        <v>1</v>
      </c>
      <c r="H658" s="89">
        <v>1344380</v>
      </c>
      <c r="I658" s="89">
        <v>845</v>
      </c>
    </row>
    <row r="659" spans="2:9" ht="14.25">
      <c r="B659" s="55" t="s">
        <v>287</v>
      </c>
      <c r="C659" s="55" t="s">
        <v>287</v>
      </c>
      <c r="D659" s="56">
        <v>43531</v>
      </c>
      <c r="E659" s="55" t="s">
        <v>68</v>
      </c>
      <c r="F659" s="90"/>
      <c r="G659" s="87">
        <v>1</v>
      </c>
      <c r="H659" s="88">
        <v>1326744</v>
      </c>
      <c r="I659" s="88">
        <v>1866</v>
      </c>
    </row>
    <row r="660" spans="2:9" ht="14.25">
      <c r="B660" s="122" t="s">
        <v>633</v>
      </c>
      <c r="C660" s="122" t="s">
        <v>634</v>
      </c>
      <c r="D660" s="92">
        <v>43230</v>
      </c>
      <c r="E660" s="93" t="s">
        <v>123</v>
      </c>
      <c r="F660" s="130">
        <v>24</v>
      </c>
      <c r="G660" s="87">
        <v>1</v>
      </c>
      <c r="H660" s="88">
        <v>1310350</v>
      </c>
      <c r="I660" s="88">
        <v>1045</v>
      </c>
    </row>
    <row r="661" spans="2:9" ht="14.25">
      <c r="B661" s="57" t="s">
        <v>876</v>
      </c>
      <c r="C661" s="57" t="s">
        <v>876</v>
      </c>
      <c r="D661" s="56">
        <v>42999</v>
      </c>
      <c r="E661" s="59" t="s">
        <v>68</v>
      </c>
      <c r="F661" s="100"/>
      <c r="G661" s="87">
        <v>1</v>
      </c>
      <c r="H661" s="101">
        <v>1304740</v>
      </c>
      <c r="I661" s="101">
        <v>1237</v>
      </c>
    </row>
    <row r="662" spans="2:9" ht="14.25">
      <c r="B662" s="57" t="s">
        <v>729</v>
      </c>
      <c r="C662" s="57" t="s">
        <v>730</v>
      </c>
      <c r="D662" s="56">
        <v>43132</v>
      </c>
      <c r="E662" s="59" t="s">
        <v>68</v>
      </c>
      <c r="F662" s="100"/>
      <c r="G662" s="87">
        <v>1</v>
      </c>
      <c r="H662" s="101">
        <v>1290145</v>
      </c>
      <c r="I662" s="101">
        <v>1098</v>
      </c>
    </row>
    <row r="663" spans="2:9" ht="14.25">
      <c r="B663" s="57" t="s">
        <v>378</v>
      </c>
      <c r="C663" s="57" t="s">
        <v>379</v>
      </c>
      <c r="D663" s="56">
        <v>43468</v>
      </c>
      <c r="E663" s="55" t="s">
        <v>45</v>
      </c>
      <c r="F663" s="86">
        <v>9</v>
      </c>
      <c r="G663" s="87">
        <v>1</v>
      </c>
      <c r="H663" s="89">
        <v>1268675</v>
      </c>
      <c r="I663" s="89">
        <v>890</v>
      </c>
    </row>
    <row r="664" spans="2:9" ht="14.25">
      <c r="B664" s="55" t="s">
        <v>1333</v>
      </c>
      <c r="C664" s="55" t="s">
        <v>1334</v>
      </c>
      <c r="D664" s="56">
        <v>43762</v>
      </c>
      <c r="E664" s="55" t="s">
        <v>68</v>
      </c>
      <c r="F664" s="90"/>
      <c r="G664" s="87">
        <v>1</v>
      </c>
      <c r="H664" s="91">
        <v>1244709</v>
      </c>
      <c r="I664" s="91">
        <v>983</v>
      </c>
    </row>
    <row r="665" spans="2:9" ht="14.25">
      <c r="B665" s="55" t="s">
        <v>347</v>
      </c>
      <c r="C665" s="55" t="s">
        <v>348</v>
      </c>
      <c r="D665" s="56">
        <v>43482</v>
      </c>
      <c r="E665" s="55" t="s">
        <v>68</v>
      </c>
      <c r="F665" s="90"/>
      <c r="G665" s="87">
        <v>1</v>
      </c>
      <c r="H665" s="88">
        <v>1232874</v>
      </c>
      <c r="I665" s="88">
        <v>922</v>
      </c>
    </row>
    <row r="666" spans="2:9" ht="14.25">
      <c r="B666" s="55" t="s">
        <v>873</v>
      </c>
      <c r="C666" s="55" t="s">
        <v>873</v>
      </c>
      <c r="D666" s="56">
        <v>43006</v>
      </c>
      <c r="E666" s="60" t="s">
        <v>652</v>
      </c>
      <c r="F666" s="55"/>
      <c r="G666" s="87">
        <v>1</v>
      </c>
      <c r="H666" s="101">
        <v>1208000</v>
      </c>
      <c r="I666" s="101">
        <v>922</v>
      </c>
    </row>
    <row r="667" spans="2:9" ht="14.25">
      <c r="B667" s="55" t="s">
        <v>671</v>
      </c>
      <c r="C667" s="55" t="s">
        <v>672</v>
      </c>
      <c r="D667" s="56">
        <v>43188</v>
      </c>
      <c r="E667" s="55" t="s">
        <v>68</v>
      </c>
      <c r="F667" s="100"/>
      <c r="G667" s="87">
        <v>1</v>
      </c>
      <c r="H667" s="88">
        <v>1191620</v>
      </c>
      <c r="I667" s="88">
        <v>885</v>
      </c>
    </row>
    <row r="668" spans="2:9" ht="14.25">
      <c r="B668" s="61" t="s">
        <v>1277</v>
      </c>
      <c r="C668" s="61" t="s">
        <v>1278</v>
      </c>
      <c r="D668" s="56">
        <v>42691</v>
      </c>
      <c r="E668" s="59" t="s">
        <v>68</v>
      </c>
      <c r="F668" s="100"/>
      <c r="G668" s="87">
        <v>1</v>
      </c>
      <c r="H668" s="103">
        <v>1150753</v>
      </c>
      <c r="I668" s="103">
        <v>952</v>
      </c>
    </row>
    <row r="669" spans="2:9" ht="14.25">
      <c r="B669" s="57" t="s">
        <v>56</v>
      </c>
      <c r="C669" s="57" t="s">
        <v>57</v>
      </c>
      <c r="D669" s="56">
        <v>43734</v>
      </c>
      <c r="E669" s="59" t="s">
        <v>24</v>
      </c>
      <c r="F669" s="86">
        <v>17</v>
      </c>
      <c r="G669" s="87">
        <v>1</v>
      </c>
      <c r="H669" s="88">
        <v>1146820</v>
      </c>
      <c r="I669" s="88">
        <v>913</v>
      </c>
    </row>
    <row r="670" spans="2:9" ht="14.25">
      <c r="B670" s="57" t="s">
        <v>895</v>
      </c>
      <c r="C670" s="57" t="s">
        <v>896</v>
      </c>
      <c r="D670" s="56">
        <v>42992</v>
      </c>
      <c r="E670" s="59" t="s">
        <v>45</v>
      </c>
      <c r="F670" s="100">
        <v>3</v>
      </c>
      <c r="G670" s="87">
        <v>1</v>
      </c>
      <c r="H670" s="101">
        <v>1135355</v>
      </c>
      <c r="I670" s="101">
        <v>715</v>
      </c>
    </row>
    <row r="671" spans="2:9" ht="14.25">
      <c r="B671" s="55" t="s">
        <v>1488</v>
      </c>
      <c r="C671" s="55" t="s">
        <v>1489</v>
      </c>
      <c r="D671" s="56">
        <v>43888</v>
      </c>
      <c r="E671" s="55" t="s">
        <v>68</v>
      </c>
      <c r="F671" s="124"/>
      <c r="G671" s="87">
        <v>1</v>
      </c>
      <c r="H671" s="88">
        <v>1133892</v>
      </c>
      <c r="I671" s="99">
        <v>940</v>
      </c>
    </row>
    <row r="672" spans="2:9" ht="14.25">
      <c r="B672" s="93" t="s">
        <v>1279</v>
      </c>
      <c r="C672" s="93" t="s">
        <v>1279</v>
      </c>
      <c r="D672" s="92">
        <v>42761</v>
      </c>
      <c r="E672" s="93" t="s">
        <v>1280</v>
      </c>
      <c r="F672" s="216">
        <v>12</v>
      </c>
      <c r="G672" s="87">
        <v>1</v>
      </c>
      <c r="H672" s="103">
        <v>1094510</v>
      </c>
      <c r="I672" s="103">
        <v>1385</v>
      </c>
    </row>
    <row r="673" spans="2:9" ht="14.25">
      <c r="B673" s="55" t="s">
        <v>1344</v>
      </c>
      <c r="C673" s="55" t="s">
        <v>1345</v>
      </c>
      <c r="D673" s="56">
        <v>43769</v>
      </c>
      <c r="E673" s="55" t="s">
        <v>45</v>
      </c>
      <c r="F673" s="86">
        <v>9</v>
      </c>
      <c r="G673" s="87">
        <v>1</v>
      </c>
      <c r="H673" s="89">
        <v>1082864</v>
      </c>
      <c r="I673" s="89">
        <v>844</v>
      </c>
    </row>
    <row r="674" spans="2:9" ht="14.25">
      <c r="B674" s="55" t="s">
        <v>755</v>
      </c>
      <c r="C674" s="55" t="s">
        <v>755</v>
      </c>
      <c r="D674" s="56">
        <v>43111</v>
      </c>
      <c r="E674" s="55" t="s">
        <v>68</v>
      </c>
      <c r="F674" s="100"/>
      <c r="G674" s="87">
        <v>1</v>
      </c>
      <c r="H674" s="101">
        <v>1068490</v>
      </c>
      <c r="I674" s="101">
        <v>906</v>
      </c>
    </row>
    <row r="675" spans="2:9" ht="14.25">
      <c r="B675" s="57" t="s">
        <v>463</v>
      </c>
      <c r="C675" s="57" t="s">
        <v>464</v>
      </c>
      <c r="D675" s="56">
        <v>43419</v>
      </c>
      <c r="E675" s="55" t="s">
        <v>24</v>
      </c>
      <c r="F675" s="90"/>
      <c r="G675" s="87">
        <v>1</v>
      </c>
      <c r="H675" s="89">
        <v>1065370</v>
      </c>
      <c r="I675" s="89">
        <v>763</v>
      </c>
    </row>
    <row r="676" spans="2:9" ht="14.25">
      <c r="B676" s="57" t="s">
        <v>1475</v>
      </c>
      <c r="C676" s="57" t="s">
        <v>1476</v>
      </c>
      <c r="D676" s="56">
        <v>43881</v>
      </c>
      <c r="E676" s="55" t="s">
        <v>45</v>
      </c>
      <c r="F676" s="86">
        <v>17</v>
      </c>
      <c r="G676" s="87">
        <v>1</v>
      </c>
      <c r="H676" s="88">
        <v>1052680</v>
      </c>
      <c r="I676" s="88">
        <v>665</v>
      </c>
    </row>
    <row r="677" spans="2:9" ht="14.25">
      <c r="B677" s="57" t="s">
        <v>1461</v>
      </c>
      <c r="C677" s="57" t="s">
        <v>1462</v>
      </c>
      <c r="D677" s="38">
        <v>43867</v>
      </c>
      <c r="E677" s="39" t="s">
        <v>45</v>
      </c>
      <c r="F677" s="24">
        <v>16</v>
      </c>
      <c r="G677" s="87">
        <v>1</v>
      </c>
      <c r="H677" s="88">
        <v>1037000</v>
      </c>
      <c r="I677" s="88">
        <v>707</v>
      </c>
    </row>
    <row r="678" spans="2:9" ht="14.25">
      <c r="B678" s="57" t="s">
        <v>153</v>
      </c>
      <c r="C678" s="57" t="s">
        <v>154</v>
      </c>
      <c r="D678" s="56">
        <v>43643</v>
      </c>
      <c r="E678" s="55" t="s">
        <v>45</v>
      </c>
      <c r="F678" s="86">
        <v>11</v>
      </c>
      <c r="G678" s="87">
        <v>1</v>
      </c>
      <c r="H678" s="88">
        <v>1032350</v>
      </c>
      <c r="I678" s="99">
        <v>740</v>
      </c>
    </row>
    <row r="679" spans="2:9" ht="14.25">
      <c r="B679" s="55" t="s">
        <v>1281</v>
      </c>
      <c r="C679" s="55" t="s">
        <v>1282</v>
      </c>
      <c r="D679" s="56">
        <v>42712</v>
      </c>
      <c r="E679" s="55" t="s">
        <v>68</v>
      </c>
      <c r="F679" s="102"/>
      <c r="G679" s="87">
        <v>1</v>
      </c>
      <c r="H679" s="101">
        <v>1018860</v>
      </c>
      <c r="I679" s="101">
        <v>867</v>
      </c>
    </row>
    <row r="680" spans="2:9" ht="14.25">
      <c r="B680" s="57" t="s">
        <v>1532</v>
      </c>
      <c r="C680" s="57" t="s">
        <v>1533</v>
      </c>
      <c r="D680" s="56">
        <v>44042</v>
      </c>
      <c r="E680" s="55" t="s">
        <v>45</v>
      </c>
      <c r="F680" s="86">
        <v>18</v>
      </c>
      <c r="G680" s="87">
        <v>1</v>
      </c>
      <c r="H680" s="223">
        <v>1016040</v>
      </c>
      <c r="I680" s="224">
        <v>614</v>
      </c>
    </row>
    <row r="681" spans="2:9" ht="14.25">
      <c r="B681" s="57" t="s">
        <v>963</v>
      </c>
      <c r="C681" s="57" t="s">
        <v>964</v>
      </c>
      <c r="D681" s="56">
        <v>42915</v>
      </c>
      <c r="E681" s="59" t="s">
        <v>45</v>
      </c>
      <c r="F681" s="100">
        <v>4</v>
      </c>
      <c r="G681" s="87">
        <v>1</v>
      </c>
      <c r="H681" s="101">
        <v>1011365</v>
      </c>
      <c r="I681" s="101">
        <v>626</v>
      </c>
    </row>
    <row r="682" spans="2:9" ht="14.25">
      <c r="B682" s="55" t="s">
        <v>1379</v>
      </c>
      <c r="C682" s="55" t="s">
        <v>1380</v>
      </c>
      <c r="D682" s="56">
        <v>43797</v>
      </c>
      <c r="E682" s="55" t="s">
        <v>303</v>
      </c>
      <c r="F682" s="86">
        <v>10</v>
      </c>
      <c r="G682" s="87">
        <v>1</v>
      </c>
      <c r="H682" s="91">
        <v>963145</v>
      </c>
      <c r="I682" s="91">
        <v>631</v>
      </c>
    </row>
    <row r="683" spans="2:9" ht="14.25">
      <c r="B683" s="61" t="s">
        <v>1070</v>
      </c>
      <c r="C683" s="61" t="s">
        <v>1071</v>
      </c>
      <c r="D683" s="56">
        <v>42796</v>
      </c>
      <c r="E683" s="59" t="s">
        <v>45</v>
      </c>
      <c r="F683" s="100">
        <v>4</v>
      </c>
      <c r="G683" s="87">
        <v>1</v>
      </c>
      <c r="H683" s="101">
        <v>962550</v>
      </c>
      <c r="I683" s="101">
        <v>594</v>
      </c>
    </row>
    <row r="684" spans="2:9" ht="14.25">
      <c r="B684" s="57" t="s">
        <v>1517</v>
      </c>
      <c r="C684" s="57" t="s">
        <v>1518</v>
      </c>
      <c r="D684" s="56">
        <v>44028</v>
      </c>
      <c r="E684" s="59" t="s">
        <v>45</v>
      </c>
      <c r="F684" s="160">
        <v>23</v>
      </c>
      <c r="G684" s="157">
        <v>1</v>
      </c>
      <c r="H684" s="158">
        <v>916760</v>
      </c>
      <c r="I684" s="159">
        <v>613</v>
      </c>
    </row>
    <row r="685" spans="2:9" ht="14.25">
      <c r="B685" s="55" t="s">
        <v>1051</v>
      </c>
      <c r="C685" s="55" t="s">
        <v>1052</v>
      </c>
      <c r="D685" s="56">
        <v>42820</v>
      </c>
      <c r="E685" s="55" t="s">
        <v>68</v>
      </c>
      <c r="F685" s="102"/>
      <c r="G685" s="87">
        <v>1</v>
      </c>
      <c r="H685" s="101">
        <v>913160</v>
      </c>
      <c r="I685" s="101">
        <v>770</v>
      </c>
    </row>
    <row r="686" spans="2:9" ht="14.25">
      <c r="B686" s="57" t="s">
        <v>285</v>
      </c>
      <c r="C686" s="57" t="s">
        <v>286</v>
      </c>
      <c r="D686" s="56">
        <v>43545</v>
      </c>
      <c r="E686" s="55" t="s">
        <v>45</v>
      </c>
      <c r="F686" s="86">
        <v>14</v>
      </c>
      <c r="G686" s="87">
        <v>1</v>
      </c>
      <c r="H686" s="88">
        <v>889860</v>
      </c>
      <c r="I686" s="88">
        <v>828</v>
      </c>
    </row>
    <row r="687" spans="2:9" ht="14.25">
      <c r="B687" s="57" t="s">
        <v>105</v>
      </c>
      <c r="C687" s="57" t="s">
        <v>106</v>
      </c>
      <c r="D687" s="56">
        <v>43685</v>
      </c>
      <c r="E687" s="55" t="s">
        <v>24</v>
      </c>
      <c r="F687" s="100"/>
      <c r="G687" s="87">
        <v>1</v>
      </c>
      <c r="H687" s="89">
        <v>881270</v>
      </c>
      <c r="I687" s="89">
        <v>723</v>
      </c>
    </row>
    <row r="688" spans="2:9" ht="14.25">
      <c r="B688" s="57" t="s">
        <v>1459</v>
      </c>
      <c r="C688" s="57" t="s">
        <v>1460</v>
      </c>
      <c r="D688" s="38">
        <v>43867</v>
      </c>
      <c r="E688" s="39" t="s">
        <v>24</v>
      </c>
      <c r="F688" s="24">
        <v>16</v>
      </c>
      <c r="G688" s="87">
        <v>1</v>
      </c>
      <c r="H688" s="129">
        <v>852000</v>
      </c>
      <c r="I688" s="129">
        <v>611</v>
      </c>
    </row>
    <row r="689" spans="2:9" ht="14.25">
      <c r="B689" s="57" t="s">
        <v>359</v>
      </c>
      <c r="C689" s="57" t="s">
        <v>360</v>
      </c>
      <c r="D689" s="56">
        <v>43489</v>
      </c>
      <c r="E689" s="55" t="s">
        <v>45</v>
      </c>
      <c r="F689" s="86">
        <v>25</v>
      </c>
      <c r="G689" s="87">
        <v>1</v>
      </c>
      <c r="H689" s="114">
        <v>842887</v>
      </c>
      <c r="I689" s="114">
        <v>466</v>
      </c>
    </row>
    <row r="690" spans="2:9" ht="14.25">
      <c r="B690" s="244" t="s">
        <v>1283</v>
      </c>
      <c r="C690" s="245" t="s">
        <v>1283</v>
      </c>
      <c r="D690" s="92">
        <v>42719</v>
      </c>
      <c r="E690" s="142" t="s">
        <v>68</v>
      </c>
      <c r="F690" s="216"/>
      <c r="G690" s="87">
        <v>1</v>
      </c>
      <c r="H690" s="101">
        <v>812260</v>
      </c>
      <c r="I690" s="101">
        <v>738</v>
      </c>
    </row>
    <row r="691" spans="2:9" ht="14.25">
      <c r="B691" s="55" t="s">
        <v>686</v>
      </c>
      <c r="C691" s="55" t="s">
        <v>687</v>
      </c>
      <c r="D691" s="56">
        <v>43174</v>
      </c>
      <c r="E691" s="55" t="s">
        <v>68</v>
      </c>
      <c r="F691" s="100"/>
      <c r="G691" s="87">
        <v>1</v>
      </c>
      <c r="H691" s="88">
        <v>811540</v>
      </c>
      <c r="I691" s="88">
        <v>712</v>
      </c>
    </row>
    <row r="692" spans="2:9" ht="14.25">
      <c r="B692" s="55" t="s">
        <v>1362</v>
      </c>
      <c r="C692" s="55" t="s">
        <v>1363</v>
      </c>
      <c r="D692" s="56">
        <v>43783</v>
      </c>
      <c r="E692" s="55" t="s">
        <v>45</v>
      </c>
      <c r="F692" s="86">
        <v>15</v>
      </c>
      <c r="G692" s="87">
        <v>1</v>
      </c>
      <c r="H692" s="89">
        <v>794148</v>
      </c>
      <c r="I692" s="89">
        <v>631</v>
      </c>
    </row>
    <row r="693" spans="2:9" ht="14.25">
      <c r="B693" s="70" t="s">
        <v>1011</v>
      </c>
      <c r="C693" s="70" t="s">
        <v>1012</v>
      </c>
      <c r="D693" s="56">
        <v>42852</v>
      </c>
      <c r="E693" s="59" t="s">
        <v>45</v>
      </c>
      <c r="F693" s="100">
        <v>16</v>
      </c>
      <c r="G693" s="87">
        <v>1</v>
      </c>
      <c r="H693" s="101">
        <v>762640</v>
      </c>
      <c r="I693" s="101">
        <v>724</v>
      </c>
    </row>
    <row r="694" spans="2:9" ht="14.25">
      <c r="B694" s="57" t="s">
        <v>413</v>
      </c>
      <c r="C694" s="57" t="s">
        <v>414</v>
      </c>
      <c r="D694" s="56">
        <v>43419</v>
      </c>
      <c r="E694" s="55" t="s">
        <v>68</v>
      </c>
      <c r="F694" s="90"/>
      <c r="G694" s="87">
        <v>1</v>
      </c>
      <c r="H694" s="89">
        <v>728310</v>
      </c>
      <c r="I694" s="89">
        <v>552</v>
      </c>
    </row>
    <row r="695" spans="2:9" ht="14.25">
      <c r="B695" s="57" t="s">
        <v>1017</v>
      </c>
      <c r="C695" s="57" t="s">
        <v>1018</v>
      </c>
      <c r="D695" s="56">
        <v>42852</v>
      </c>
      <c r="E695" s="59" t="s">
        <v>24</v>
      </c>
      <c r="F695" s="100"/>
      <c r="G695" s="87">
        <v>1</v>
      </c>
      <c r="H695" s="101">
        <v>718855</v>
      </c>
      <c r="I695" s="104">
        <v>581</v>
      </c>
    </row>
    <row r="696" spans="2:9" ht="14.25">
      <c r="B696" s="55" t="s">
        <v>229</v>
      </c>
      <c r="C696" s="55" t="s">
        <v>230</v>
      </c>
      <c r="D696" s="56">
        <v>43580</v>
      </c>
      <c r="E696" s="55" t="s">
        <v>123</v>
      </c>
      <c r="F696" s="90"/>
      <c r="G696" s="87">
        <v>1</v>
      </c>
      <c r="H696" s="115">
        <v>665010</v>
      </c>
      <c r="I696" s="116">
        <v>537</v>
      </c>
    </row>
    <row r="697" spans="2:9" ht="14.25">
      <c r="B697" s="57" t="s">
        <v>1437</v>
      </c>
      <c r="C697" s="57" t="s">
        <v>1437</v>
      </c>
      <c r="D697" s="56">
        <v>43846</v>
      </c>
      <c r="E697" s="55" t="s">
        <v>24</v>
      </c>
      <c r="F697" s="86">
        <v>13</v>
      </c>
      <c r="G697" s="87">
        <v>1</v>
      </c>
      <c r="H697" s="88">
        <v>631190</v>
      </c>
      <c r="I697" s="88">
        <v>540</v>
      </c>
    </row>
    <row r="698" spans="2:9" ht="14.25">
      <c r="B698" s="57" t="s">
        <v>979</v>
      </c>
      <c r="C698" s="57" t="s">
        <v>980</v>
      </c>
      <c r="D698" s="56">
        <v>42894</v>
      </c>
      <c r="E698" s="59" t="s">
        <v>68</v>
      </c>
      <c r="F698" s="100">
        <v>1</v>
      </c>
      <c r="G698" s="87">
        <v>1</v>
      </c>
      <c r="H698" s="120">
        <v>595430</v>
      </c>
      <c r="I698" s="62">
        <v>443</v>
      </c>
    </row>
    <row r="699" spans="2:9" ht="14.25">
      <c r="B699" s="55" t="s">
        <v>1373</v>
      </c>
      <c r="C699" s="55" t="s">
        <v>1374</v>
      </c>
      <c r="D699" s="56">
        <v>43790</v>
      </c>
      <c r="E699" s="55" t="s">
        <v>24</v>
      </c>
      <c r="F699" s="86">
        <v>11</v>
      </c>
      <c r="G699" s="87">
        <v>1</v>
      </c>
      <c r="H699" s="88">
        <v>589280</v>
      </c>
      <c r="I699" s="88">
        <v>527</v>
      </c>
    </row>
    <row r="700" spans="2:9" ht="14.25">
      <c r="B700" s="55" t="s">
        <v>536</v>
      </c>
      <c r="C700" s="55" t="s">
        <v>536</v>
      </c>
      <c r="D700" s="56">
        <v>43370</v>
      </c>
      <c r="E700" s="55" t="s">
        <v>24</v>
      </c>
      <c r="F700" s="90"/>
      <c r="G700" s="87">
        <v>1</v>
      </c>
      <c r="H700" s="88">
        <v>580250</v>
      </c>
      <c r="I700" s="88">
        <v>1079</v>
      </c>
    </row>
    <row r="701" spans="2:9" ht="14.25">
      <c r="B701" s="55" t="s">
        <v>565</v>
      </c>
      <c r="C701" s="55" t="s">
        <v>565</v>
      </c>
      <c r="D701" s="56">
        <v>43328</v>
      </c>
      <c r="E701" s="55" t="s">
        <v>68</v>
      </c>
      <c r="F701" s="100"/>
      <c r="G701" s="87">
        <v>1</v>
      </c>
      <c r="H701" s="101">
        <v>545263</v>
      </c>
      <c r="I701" s="101">
        <v>449</v>
      </c>
    </row>
    <row r="702" spans="2:9" ht="14.25">
      <c r="B702" s="55" t="s">
        <v>1284</v>
      </c>
      <c r="C702" s="55" t="s">
        <v>1285</v>
      </c>
      <c r="D702" s="56">
        <v>42768</v>
      </c>
      <c r="E702" s="55" t="s">
        <v>45</v>
      </c>
      <c r="F702" s="102">
        <v>4</v>
      </c>
      <c r="G702" s="87">
        <v>1</v>
      </c>
      <c r="H702" s="101">
        <v>517760</v>
      </c>
      <c r="I702" s="101">
        <v>424</v>
      </c>
    </row>
    <row r="703" spans="2:9" ht="14.25">
      <c r="B703" s="55" t="s">
        <v>578</v>
      </c>
      <c r="C703" s="55" t="s">
        <v>579</v>
      </c>
      <c r="D703" s="56">
        <v>43307</v>
      </c>
      <c r="E703" s="55" t="s">
        <v>68</v>
      </c>
      <c r="F703" s="100"/>
      <c r="G703" s="87">
        <v>1</v>
      </c>
      <c r="H703" s="89">
        <v>467960</v>
      </c>
      <c r="I703" s="89">
        <v>339</v>
      </c>
    </row>
    <row r="704" spans="2:9" ht="14.25">
      <c r="B704" s="55" t="s">
        <v>213</v>
      </c>
      <c r="C704" s="55" t="s">
        <v>214</v>
      </c>
      <c r="D704" s="56">
        <v>43601</v>
      </c>
      <c r="E704" s="55" t="s">
        <v>24</v>
      </c>
      <c r="F704" s="90"/>
      <c r="G704" s="87">
        <v>1</v>
      </c>
      <c r="H704" s="114">
        <v>377490</v>
      </c>
      <c r="I704" s="114">
        <v>488</v>
      </c>
    </row>
    <row r="705" spans="2:9" ht="14.25">
      <c r="B705" s="55" t="s">
        <v>1286</v>
      </c>
      <c r="C705" s="55" t="s">
        <v>1287</v>
      </c>
      <c r="D705" s="56">
        <v>42670</v>
      </c>
      <c r="E705" s="55" t="s">
        <v>45</v>
      </c>
      <c r="F705" s="102">
        <v>4</v>
      </c>
      <c r="G705" s="87">
        <v>1</v>
      </c>
      <c r="H705" s="101">
        <v>371700</v>
      </c>
      <c r="I705" s="108">
        <v>430</v>
      </c>
    </row>
    <row r="706" spans="2:9" ht="14.25">
      <c r="B706" s="63" t="s">
        <v>1288</v>
      </c>
      <c r="C706" s="61" t="s">
        <v>1289</v>
      </c>
      <c r="D706" s="56">
        <v>42726</v>
      </c>
      <c r="E706" s="55" t="s">
        <v>68</v>
      </c>
      <c r="F706" s="102"/>
      <c r="G706" s="87">
        <v>1</v>
      </c>
      <c r="H706" s="103">
        <v>367180</v>
      </c>
      <c r="I706" s="103">
        <v>299</v>
      </c>
    </row>
    <row r="707" spans="2:9" ht="14.25">
      <c r="B707" s="122" t="s">
        <v>1511</v>
      </c>
      <c r="C707" s="122" t="s">
        <v>1512</v>
      </c>
      <c r="D707" s="246">
        <v>44021</v>
      </c>
      <c r="E707" s="247" t="s">
        <v>68</v>
      </c>
      <c r="F707" s="248"/>
      <c r="G707" s="87">
        <v>1</v>
      </c>
      <c r="H707" s="146">
        <v>360810</v>
      </c>
      <c r="I707" s="147">
        <v>247</v>
      </c>
    </row>
    <row r="708" spans="2:9" ht="14.25">
      <c r="B708" s="61" t="s">
        <v>1290</v>
      </c>
      <c r="C708" s="61" t="s">
        <v>1291</v>
      </c>
      <c r="D708" s="56">
        <v>42747</v>
      </c>
      <c r="E708" s="59" t="s">
        <v>652</v>
      </c>
      <c r="F708" s="100"/>
      <c r="G708" s="87">
        <v>1</v>
      </c>
      <c r="H708" s="101">
        <v>337000</v>
      </c>
      <c r="I708" s="101">
        <v>317</v>
      </c>
    </row>
    <row r="709" spans="2:9" ht="14.25">
      <c r="B709" s="57" t="s">
        <v>1514</v>
      </c>
      <c r="C709" s="57" t="s">
        <v>1513</v>
      </c>
      <c r="D709" s="38">
        <v>44021</v>
      </c>
      <c r="E709" s="39" t="s">
        <v>68</v>
      </c>
      <c r="F709" s="150"/>
      <c r="G709" s="87">
        <v>1</v>
      </c>
      <c r="H709" s="143">
        <v>335080</v>
      </c>
      <c r="I709" s="144">
        <v>284</v>
      </c>
    </row>
    <row r="710" spans="2:9" ht="14.25">
      <c r="B710" s="57" t="s">
        <v>650</v>
      </c>
      <c r="C710" s="57" t="s">
        <v>651</v>
      </c>
      <c r="D710" s="56">
        <v>43216</v>
      </c>
      <c r="E710" s="55" t="s">
        <v>652</v>
      </c>
      <c r="F710" s="100"/>
      <c r="G710" s="87">
        <v>1</v>
      </c>
      <c r="H710" s="88">
        <v>305000</v>
      </c>
      <c r="I710" s="99">
        <v>216</v>
      </c>
    </row>
    <row r="711" spans="2:9" ht="14.25">
      <c r="B711" s="61" t="s">
        <v>1112</v>
      </c>
      <c r="C711" s="61" t="s">
        <v>1113</v>
      </c>
      <c r="D711" s="56">
        <v>42719</v>
      </c>
      <c r="E711" s="59" t="s">
        <v>45</v>
      </c>
      <c r="F711" s="100">
        <v>6</v>
      </c>
      <c r="G711" s="87">
        <v>1</v>
      </c>
      <c r="H711" s="101">
        <v>287770</v>
      </c>
      <c r="I711" s="101">
        <v>259</v>
      </c>
    </row>
    <row r="712" spans="2:9" ht="14.25">
      <c r="B712" s="240" t="s">
        <v>1541</v>
      </c>
      <c r="C712" s="240" t="s">
        <v>1541</v>
      </c>
      <c r="D712" s="155">
        <v>44049</v>
      </c>
      <c r="E712" s="20" t="s">
        <v>45</v>
      </c>
      <c r="F712" s="86">
        <v>10</v>
      </c>
      <c r="G712" s="87">
        <v>1</v>
      </c>
      <c r="H712" s="214">
        <v>280000</v>
      </c>
      <c r="I712" s="214">
        <v>203</v>
      </c>
    </row>
    <row r="713" spans="2:9" ht="14.25">
      <c r="B713" s="57" t="s">
        <v>363</v>
      </c>
      <c r="C713" s="57" t="s">
        <v>364</v>
      </c>
      <c r="D713" s="56">
        <v>43489</v>
      </c>
      <c r="E713" s="55" t="s">
        <v>24</v>
      </c>
      <c r="F713" s="90"/>
      <c r="G713" s="87">
        <v>1</v>
      </c>
      <c r="H713" s="114">
        <v>275850</v>
      </c>
      <c r="I713" s="114">
        <v>493</v>
      </c>
    </row>
    <row r="714" spans="2:9" ht="14.25">
      <c r="B714" s="55" t="s">
        <v>580</v>
      </c>
      <c r="C714" s="55" t="s">
        <v>581</v>
      </c>
      <c r="D714" s="56">
        <v>43328</v>
      </c>
      <c r="E714" s="55" t="s">
        <v>228</v>
      </c>
      <c r="F714" s="100"/>
      <c r="G714" s="87">
        <v>1</v>
      </c>
      <c r="H714" s="115">
        <v>270000</v>
      </c>
      <c r="I714" s="115">
        <v>245</v>
      </c>
    </row>
    <row r="715" spans="2:9" ht="14.25">
      <c r="B715" s="57" t="s">
        <v>796</v>
      </c>
      <c r="C715" s="57" t="s">
        <v>797</v>
      </c>
      <c r="D715" s="56">
        <v>43076</v>
      </c>
      <c r="E715" s="59" t="s">
        <v>45</v>
      </c>
      <c r="F715" s="100">
        <v>10</v>
      </c>
      <c r="G715" s="87">
        <v>1</v>
      </c>
      <c r="H715" s="101">
        <v>264920</v>
      </c>
      <c r="I715" s="101">
        <v>228</v>
      </c>
    </row>
    <row r="716" spans="2:9" ht="14.25">
      <c r="B716" s="61" t="s">
        <v>1292</v>
      </c>
      <c r="C716" s="61" t="s">
        <v>1293</v>
      </c>
      <c r="D716" s="56">
        <v>42663</v>
      </c>
      <c r="E716" s="59" t="s">
        <v>45</v>
      </c>
      <c r="F716" s="100">
        <v>10</v>
      </c>
      <c r="G716" s="87">
        <v>1</v>
      </c>
      <c r="H716" s="103">
        <v>190160</v>
      </c>
      <c r="I716" s="103">
        <v>199</v>
      </c>
    </row>
    <row r="717" spans="2:9" ht="14.25">
      <c r="B717" s="61" t="s">
        <v>1294</v>
      </c>
      <c r="C717" s="61" t="s">
        <v>1294</v>
      </c>
      <c r="D717" s="56">
        <v>42747</v>
      </c>
      <c r="E717" s="59" t="s">
        <v>1280</v>
      </c>
      <c r="F717" s="100">
        <v>8</v>
      </c>
      <c r="G717" s="87">
        <v>1</v>
      </c>
      <c r="H717" s="121">
        <v>127976</v>
      </c>
      <c r="I717" s="104">
        <v>254</v>
      </c>
    </row>
    <row r="718" spans="2:9" ht="14.25">
      <c r="B718" s="57" t="s">
        <v>801</v>
      </c>
      <c r="C718" s="57" t="s">
        <v>802</v>
      </c>
      <c r="D718" s="56">
        <v>43076</v>
      </c>
      <c r="E718" s="59" t="s">
        <v>45</v>
      </c>
      <c r="F718" s="100">
        <v>1</v>
      </c>
      <c r="G718" s="87">
        <v>1</v>
      </c>
      <c r="H718" s="101">
        <v>17400</v>
      </c>
      <c r="I718" s="101">
        <v>18</v>
      </c>
    </row>
    <row r="719" spans="2:9" ht="14.25">
      <c r="B719" s="57" t="s">
        <v>1340</v>
      </c>
      <c r="C719" s="57" t="s">
        <v>1341</v>
      </c>
      <c r="D719" s="56">
        <v>43769</v>
      </c>
      <c r="E719" s="59" t="s">
        <v>24</v>
      </c>
      <c r="F719" s="86">
        <v>14</v>
      </c>
      <c r="G719" s="87">
        <v>1</v>
      </c>
      <c r="H719" s="89">
        <v>775.26</v>
      </c>
      <c r="I719" s="89">
        <v>541</v>
      </c>
    </row>
  </sheetData>
  <sheetProtection selectLockedCells="1" selectUnlockedCells="1"/>
  <mergeCells count="7">
    <mergeCell ref="H1:I1"/>
    <mergeCell ref="B1:B2"/>
    <mergeCell ref="C1:C2"/>
    <mergeCell ref="D1:D2"/>
    <mergeCell ref="E1:E2"/>
    <mergeCell ref="F1:F2"/>
    <mergeCell ref="G1:G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E214"/>
  <sheetViews>
    <sheetView zoomScale="85" zoomScaleNormal="85" zoomScalePageLayoutView="0" workbookViewId="0" topLeftCell="A208">
      <selection activeCell="E242" sqref="E242"/>
    </sheetView>
  </sheetViews>
  <sheetFormatPr defaultColWidth="10.421875" defaultRowHeight="15"/>
  <cols>
    <col min="1" max="1" width="10.421875" style="0" customWidth="1"/>
    <col min="2" max="2" width="12.421875" style="0" customWidth="1"/>
    <col min="3" max="3" width="15.421875" style="0" customWidth="1"/>
    <col min="4" max="4" width="5.421875" style="0" customWidth="1"/>
    <col min="5" max="5" width="46.421875" style="0" customWidth="1"/>
  </cols>
  <sheetData>
    <row r="3" spans="2:5" ht="14.25">
      <c r="B3" s="71" t="s">
        <v>1295</v>
      </c>
      <c r="C3" s="72" t="s">
        <v>1296</v>
      </c>
      <c r="D3" s="71"/>
      <c r="E3" s="71" t="s">
        <v>1297</v>
      </c>
    </row>
    <row r="4" spans="2:5" ht="14.25">
      <c r="B4" s="73">
        <v>42606</v>
      </c>
      <c r="C4" s="74">
        <v>430494880</v>
      </c>
      <c r="D4" s="75"/>
      <c r="E4" s="75" t="s">
        <v>1298</v>
      </c>
    </row>
    <row r="5" spans="2:5" ht="14.25">
      <c r="B5" s="73">
        <v>42613</v>
      </c>
      <c r="C5" s="74">
        <v>340505880</v>
      </c>
      <c r="D5" s="75"/>
      <c r="E5" s="76" t="s">
        <v>1298</v>
      </c>
    </row>
    <row r="6" spans="2:5" ht="14.25">
      <c r="B6" s="73">
        <v>42620</v>
      </c>
      <c r="C6" s="74">
        <v>233505368</v>
      </c>
      <c r="D6" s="75"/>
      <c r="E6" s="76" t="s">
        <v>1184</v>
      </c>
    </row>
    <row r="7" spans="2:5" ht="14.25">
      <c r="B7" s="73">
        <v>42627</v>
      </c>
      <c r="C7" s="74">
        <v>205716266</v>
      </c>
      <c r="D7" s="75"/>
      <c r="E7" s="76" t="s">
        <v>1184</v>
      </c>
    </row>
    <row r="8" spans="2:5" ht="14.25">
      <c r="B8" s="73">
        <v>42634</v>
      </c>
      <c r="C8" s="74">
        <v>303921614</v>
      </c>
      <c r="D8" s="75"/>
      <c r="E8" s="22" t="s">
        <v>1151</v>
      </c>
    </row>
    <row r="9" spans="2:5" ht="14.25">
      <c r="B9" s="73">
        <v>42641</v>
      </c>
      <c r="C9" s="74">
        <v>289401977</v>
      </c>
      <c r="D9" s="75"/>
      <c r="E9" s="22" t="s">
        <v>1151</v>
      </c>
    </row>
    <row r="10" spans="2:5" ht="14.25">
      <c r="B10" s="73">
        <v>42648</v>
      </c>
      <c r="C10" s="74">
        <v>281812898</v>
      </c>
      <c r="D10" s="75"/>
      <c r="E10" s="22" t="s">
        <v>1151</v>
      </c>
    </row>
    <row r="11" spans="2:5" ht="14.25">
      <c r="B11" s="73">
        <v>42655</v>
      </c>
      <c r="C11" s="74">
        <v>268344185</v>
      </c>
      <c r="D11" s="75"/>
      <c r="E11" s="48" t="s">
        <v>1166</v>
      </c>
    </row>
    <row r="12" spans="2:5" ht="14.25">
      <c r="B12" s="73">
        <v>42662</v>
      </c>
      <c r="C12" s="74">
        <v>341255627</v>
      </c>
      <c r="D12" s="75"/>
      <c r="E12" s="48" t="s">
        <v>1143</v>
      </c>
    </row>
    <row r="13" spans="2:5" ht="14.25">
      <c r="B13" s="73">
        <v>42669</v>
      </c>
      <c r="C13" s="74">
        <v>287113974</v>
      </c>
      <c r="D13" s="75"/>
      <c r="E13" s="48" t="s">
        <v>1143</v>
      </c>
    </row>
    <row r="14" spans="2:5" ht="14.25">
      <c r="B14" s="73">
        <v>42676</v>
      </c>
      <c r="C14" s="74">
        <v>377795080</v>
      </c>
      <c r="D14" s="75"/>
      <c r="E14" s="48" t="s">
        <v>1158</v>
      </c>
    </row>
    <row r="15" spans="2:5" ht="14.25">
      <c r="B15" s="73">
        <v>42683</v>
      </c>
      <c r="C15" s="77">
        <v>404525798</v>
      </c>
      <c r="D15" s="75"/>
      <c r="E15" s="46" t="s">
        <v>1142</v>
      </c>
    </row>
    <row r="16" spans="2:5" ht="14.25">
      <c r="B16" s="73">
        <v>42690</v>
      </c>
      <c r="C16" s="77">
        <v>343945584</v>
      </c>
      <c r="D16" s="75"/>
      <c r="E16" s="46" t="s">
        <v>1142</v>
      </c>
    </row>
    <row r="17" spans="2:5" ht="14.25">
      <c r="B17" s="73">
        <v>42697</v>
      </c>
      <c r="C17" s="77">
        <v>406502995</v>
      </c>
      <c r="D17" s="75"/>
      <c r="E17" s="46" t="s">
        <v>1140</v>
      </c>
    </row>
    <row r="18" spans="2:5" ht="14.25">
      <c r="B18" s="73">
        <v>42704</v>
      </c>
      <c r="C18" s="78">
        <v>265804484</v>
      </c>
      <c r="D18" s="49"/>
      <c r="E18" s="46" t="s">
        <v>1140</v>
      </c>
    </row>
    <row r="19" spans="2:5" ht="14.25">
      <c r="B19" s="73">
        <v>42711</v>
      </c>
      <c r="C19" s="78">
        <v>269446293</v>
      </c>
      <c r="D19" s="49"/>
      <c r="E19" s="46" t="s">
        <v>1140</v>
      </c>
    </row>
    <row r="20" spans="2:5" ht="14.25">
      <c r="B20" s="73">
        <v>42718</v>
      </c>
      <c r="C20" s="78">
        <v>280818651</v>
      </c>
      <c r="D20" s="49"/>
      <c r="E20" s="22" t="s">
        <v>1153</v>
      </c>
    </row>
    <row r="21" spans="2:5" ht="14.25">
      <c r="B21" s="73">
        <v>42725</v>
      </c>
      <c r="C21" s="78">
        <v>527936622</v>
      </c>
      <c r="D21" s="49"/>
      <c r="E21" s="22" t="s">
        <v>1114</v>
      </c>
    </row>
    <row r="22" spans="2:5" ht="14.25">
      <c r="B22" s="73">
        <v>42732</v>
      </c>
      <c r="C22" s="78">
        <v>672379097</v>
      </c>
      <c r="D22" s="49"/>
      <c r="E22" s="22" t="s">
        <v>1114</v>
      </c>
    </row>
    <row r="23" spans="2:5" ht="14.25">
      <c r="B23" s="73">
        <v>42739</v>
      </c>
      <c r="C23" s="78">
        <v>647684890</v>
      </c>
      <c r="D23" s="49"/>
      <c r="E23" s="22" t="s">
        <v>1114</v>
      </c>
    </row>
    <row r="24" spans="2:5" ht="14.25">
      <c r="B24" s="73">
        <v>42746</v>
      </c>
      <c r="C24" s="78">
        <v>448376673</v>
      </c>
      <c r="D24" s="49"/>
      <c r="E24" s="22" t="s">
        <v>1145</v>
      </c>
    </row>
    <row r="25" spans="2:5" ht="14.25">
      <c r="B25" s="73">
        <v>42753</v>
      </c>
      <c r="C25" s="78">
        <v>383391010</v>
      </c>
      <c r="D25" s="49"/>
      <c r="E25" s="49" t="s">
        <v>1149</v>
      </c>
    </row>
    <row r="26" spans="2:5" ht="14.25">
      <c r="B26" s="73">
        <v>42760</v>
      </c>
      <c r="C26" s="78">
        <v>388461541</v>
      </c>
      <c r="D26" s="49"/>
      <c r="E26" s="49" t="s">
        <v>1160</v>
      </c>
    </row>
    <row r="27" spans="2:5" ht="14.25">
      <c r="B27" s="73">
        <v>42767</v>
      </c>
      <c r="C27" s="78">
        <v>354620133</v>
      </c>
      <c r="D27" s="49"/>
      <c r="E27" s="49" t="s">
        <v>1160</v>
      </c>
    </row>
    <row r="28" spans="2:5" ht="14.25">
      <c r="B28" s="73">
        <v>42774</v>
      </c>
      <c r="C28" s="78">
        <v>326531838</v>
      </c>
      <c r="D28" s="49"/>
      <c r="E28" s="49" t="s">
        <v>1182</v>
      </c>
    </row>
    <row r="29" spans="2:5" ht="14.25">
      <c r="B29" s="73">
        <v>42781</v>
      </c>
      <c r="C29" s="78">
        <v>469411739</v>
      </c>
      <c r="D29" s="49"/>
      <c r="E29" s="49" t="s">
        <v>1095</v>
      </c>
    </row>
    <row r="30" spans="2:5" ht="14.25">
      <c r="B30" s="73">
        <v>42788</v>
      </c>
      <c r="C30" s="78">
        <v>336428793</v>
      </c>
      <c r="D30" s="49"/>
      <c r="E30" s="49" t="s">
        <v>1095</v>
      </c>
    </row>
    <row r="31" spans="2:5" ht="14.25">
      <c r="B31" s="73">
        <v>42795</v>
      </c>
      <c r="C31" s="78">
        <v>283465660</v>
      </c>
      <c r="D31" s="49"/>
      <c r="E31" s="49" t="s">
        <v>1077</v>
      </c>
    </row>
    <row r="32" spans="2:5" ht="14.25">
      <c r="B32" s="73">
        <v>42802</v>
      </c>
      <c r="C32" s="78">
        <v>323024047</v>
      </c>
      <c r="D32" s="49"/>
      <c r="E32" s="49" t="s">
        <v>1072</v>
      </c>
    </row>
    <row r="33" spans="2:5" ht="14.25">
      <c r="B33" s="73">
        <v>42809</v>
      </c>
      <c r="C33" s="78">
        <v>393781734</v>
      </c>
      <c r="D33" s="49"/>
      <c r="E33" s="49" t="s">
        <v>1299</v>
      </c>
    </row>
    <row r="34" spans="2:5" ht="14.25">
      <c r="B34" s="73">
        <v>42816</v>
      </c>
      <c r="C34" s="78">
        <v>337206298</v>
      </c>
      <c r="D34" s="49"/>
      <c r="E34" s="49" t="s">
        <v>1057</v>
      </c>
    </row>
    <row r="35" spans="2:5" ht="14.25">
      <c r="B35" s="73">
        <v>42823</v>
      </c>
      <c r="C35" s="78">
        <v>395685357</v>
      </c>
      <c r="D35" s="49"/>
      <c r="E35" s="49" t="s">
        <v>1049</v>
      </c>
    </row>
    <row r="36" spans="2:5" ht="14.25">
      <c r="B36" s="73">
        <v>42830</v>
      </c>
      <c r="C36" s="78">
        <v>306898579</v>
      </c>
      <c r="D36" s="49"/>
      <c r="E36" s="49" t="s">
        <v>1049</v>
      </c>
    </row>
    <row r="37" spans="2:5" ht="14.25">
      <c r="B37" s="73">
        <v>42837</v>
      </c>
      <c r="C37" s="78">
        <v>321159449</v>
      </c>
      <c r="D37" s="49"/>
      <c r="E37" s="49" t="s">
        <v>1049</v>
      </c>
    </row>
    <row r="38" spans="2:5" ht="14.25">
      <c r="B38" s="73">
        <v>42844</v>
      </c>
      <c r="C38" s="78">
        <v>662155640</v>
      </c>
      <c r="D38" s="49"/>
      <c r="E38" s="49" t="s">
        <v>1029</v>
      </c>
    </row>
    <row r="39" spans="2:5" ht="14.25">
      <c r="B39" s="73">
        <v>42851</v>
      </c>
      <c r="C39" s="78">
        <v>364027699</v>
      </c>
      <c r="D39" s="49"/>
      <c r="E39" s="49" t="s">
        <v>1029</v>
      </c>
    </row>
    <row r="40" spans="2:5" ht="14.25">
      <c r="B40" s="73">
        <v>42858</v>
      </c>
      <c r="C40" s="78">
        <v>309718749</v>
      </c>
      <c r="D40" s="49"/>
      <c r="E40" s="49" t="s">
        <v>1029</v>
      </c>
    </row>
    <row r="41" spans="2:5" ht="14.25">
      <c r="B41" s="73">
        <v>42865</v>
      </c>
      <c r="C41" s="78">
        <v>345536304</v>
      </c>
      <c r="D41" s="49"/>
      <c r="E41" s="49" t="s">
        <v>1007</v>
      </c>
    </row>
    <row r="42" spans="2:5" ht="14.25">
      <c r="B42" s="73">
        <v>42872</v>
      </c>
      <c r="C42" s="78">
        <v>284755275</v>
      </c>
      <c r="D42" s="49"/>
      <c r="E42" s="49" t="s">
        <v>1007</v>
      </c>
    </row>
    <row r="43" spans="2:5" ht="14.25">
      <c r="B43" s="73">
        <v>42879</v>
      </c>
      <c r="C43" s="78">
        <v>295200745</v>
      </c>
      <c r="D43" s="49"/>
      <c r="E43" s="49" t="s">
        <v>996</v>
      </c>
    </row>
    <row r="44" spans="2:5" ht="14.25">
      <c r="B44" s="73">
        <v>42886</v>
      </c>
      <c r="C44" s="78">
        <v>335441078</v>
      </c>
      <c r="D44" s="49"/>
      <c r="E44" s="49" t="s">
        <v>992</v>
      </c>
    </row>
    <row r="45" spans="2:5" ht="14.25">
      <c r="B45" s="73">
        <v>42893</v>
      </c>
      <c r="C45" s="78">
        <v>313079465</v>
      </c>
      <c r="D45" s="49"/>
      <c r="E45" s="49" t="s">
        <v>992</v>
      </c>
    </row>
    <row r="46" spans="2:5" ht="14.25">
      <c r="B46" s="73">
        <v>42900</v>
      </c>
      <c r="C46" s="78">
        <v>290545594</v>
      </c>
      <c r="D46" s="49"/>
      <c r="E46" s="49" t="s">
        <v>977</v>
      </c>
    </row>
    <row r="47" spans="2:5" ht="14.25">
      <c r="B47" s="73">
        <v>42907</v>
      </c>
      <c r="C47" s="78">
        <v>356804719</v>
      </c>
      <c r="D47" s="49"/>
      <c r="E47" s="49" t="s">
        <v>971</v>
      </c>
    </row>
    <row r="48" spans="2:5" ht="14.25">
      <c r="B48" s="73">
        <v>42914</v>
      </c>
      <c r="C48" s="78">
        <v>315660451</v>
      </c>
      <c r="D48" s="49"/>
      <c r="E48" s="49" t="s">
        <v>1300</v>
      </c>
    </row>
    <row r="49" spans="2:5" ht="14.25">
      <c r="B49" s="73">
        <v>42921</v>
      </c>
      <c r="C49" s="78">
        <v>491105169</v>
      </c>
      <c r="D49" s="49"/>
      <c r="E49" s="36" t="s">
        <v>961</v>
      </c>
    </row>
    <row r="50" spans="2:5" ht="14.25">
      <c r="B50" s="73">
        <v>42928</v>
      </c>
      <c r="C50" s="78">
        <v>425497193</v>
      </c>
      <c r="D50" s="49"/>
      <c r="E50" s="36" t="s">
        <v>961</v>
      </c>
    </row>
    <row r="51" spans="2:5" ht="14.25">
      <c r="B51" s="73">
        <v>42935</v>
      </c>
      <c r="C51" s="78">
        <v>481221501</v>
      </c>
      <c r="D51" s="49"/>
      <c r="E51" s="49" t="s">
        <v>954</v>
      </c>
    </row>
    <row r="52" spans="2:5" ht="14.25">
      <c r="B52" s="73">
        <v>42942</v>
      </c>
      <c r="C52" s="78">
        <v>458111172</v>
      </c>
      <c r="D52" s="49"/>
      <c r="E52" s="49" t="s">
        <v>951</v>
      </c>
    </row>
    <row r="53" spans="2:5" ht="14.25">
      <c r="B53" s="73">
        <v>42949</v>
      </c>
      <c r="C53" s="78">
        <v>321363775</v>
      </c>
      <c r="D53" s="49"/>
      <c r="E53" s="49" t="s">
        <v>951</v>
      </c>
    </row>
    <row r="54" spans="2:5" ht="14.25">
      <c r="B54" s="73">
        <v>42956</v>
      </c>
      <c r="C54" s="78">
        <v>393578747</v>
      </c>
      <c r="D54" s="49"/>
      <c r="E54" s="49" t="s">
        <v>937</v>
      </c>
    </row>
    <row r="55" spans="2:5" ht="14.25">
      <c r="B55" s="73">
        <v>42963</v>
      </c>
      <c r="C55" s="78">
        <v>464829698</v>
      </c>
      <c r="D55" s="49"/>
      <c r="E55" s="49" t="s">
        <v>933</v>
      </c>
    </row>
    <row r="56" spans="2:5" ht="14.25">
      <c r="B56" s="73">
        <v>42970</v>
      </c>
      <c r="C56" s="78">
        <v>449523761</v>
      </c>
      <c r="D56" s="49"/>
      <c r="E56" s="49" t="s">
        <v>1301</v>
      </c>
    </row>
    <row r="57" spans="2:5" ht="14.25">
      <c r="B57" s="73">
        <v>42977</v>
      </c>
      <c r="C57" s="78">
        <v>326888184</v>
      </c>
      <c r="D57" s="49"/>
      <c r="E57" s="49" t="s">
        <v>910</v>
      </c>
    </row>
    <row r="58" spans="2:5" ht="14.25">
      <c r="B58" s="73">
        <v>42984</v>
      </c>
      <c r="C58" s="78">
        <v>279936040</v>
      </c>
      <c r="D58" s="49"/>
      <c r="E58" s="49" t="s">
        <v>907</v>
      </c>
    </row>
    <row r="59" spans="2:5" ht="14.25">
      <c r="B59" s="79">
        <v>42991</v>
      </c>
      <c r="C59" s="78">
        <v>346406893</v>
      </c>
      <c r="D59" s="40"/>
      <c r="E59" s="40" t="s">
        <v>1302</v>
      </c>
    </row>
    <row r="60" spans="2:5" ht="14.25">
      <c r="B60" s="73">
        <v>42998</v>
      </c>
      <c r="C60" s="78">
        <v>326293940</v>
      </c>
      <c r="D60" s="40"/>
      <c r="E60" s="40" t="s">
        <v>1302</v>
      </c>
    </row>
    <row r="61" spans="2:5" ht="14.25">
      <c r="B61" s="73">
        <v>43005</v>
      </c>
      <c r="C61" s="78">
        <v>325680771</v>
      </c>
      <c r="D61" s="40"/>
      <c r="E61" s="40" t="s">
        <v>877</v>
      </c>
    </row>
    <row r="62" spans="2:5" ht="14.25">
      <c r="B62" s="73">
        <v>43012</v>
      </c>
      <c r="C62" s="78">
        <v>240473386</v>
      </c>
      <c r="D62" s="40"/>
      <c r="E62" s="40" t="s">
        <v>877</v>
      </c>
    </row>
    <row r="63" spans="2:5" ht="14.25">
      <c r="B63" s="73">
        <v>43019</v>
      </c>
      <c r="C63" s="78">
        <v>265986575</v>
      </c>
      <c r="D63" s="40"/>
      <c r="E63" s="40" t="s">
        <v>859</v>
      </c>
    </row>
    <row r="64" spans="2:5" ht="14.25">
      <c r="B64" s="73">
        <v>43026</v>
      </c>
      <c r="C64" s="78">
        <v>239179979</v>
      </c>
      <c r="D64" s="40"/>
      <c r="E64" s="40" t="s">
        <v>853</v>
      </c>
    </row>
    <row r="65" spans="2:5" ht="14.25">
      <c r="B65" s="73">
        <v>43033</v>
      </c>
      <c r="C65" s="78">
        <v>355020814</v>
      </c>
      <c r="D65" s="40"/>
      <c r="E65" s="40" t="s">
        <v>847</v>
      </c>
    </row>
    <row r="66" spans="2:5" ht="14.25">
      <c r="B66" s="73">
        <v>43040</v>
      </c>
      <c r="C66" s="78">
        <v>308968596</v>
      </c>
      <c r="D66" s="40"/>
      <c r="E66" s="40" t="s">
        <v>835</v>
      </c>
    </row>
    <row r="67" spans="2:5" ht="14.25">
      <c r="B67" s="73">
        <v>43047</v>
      </c>
      <c r="C67" s="78">
        <v>507897538</v>
      </c>
      <c r="D67" s="40"/>
      <c r="E67" s="40" t="s">
        <v>829</v>
      </c>
    </row>
    <row r="68" spans="2:5" ht="14.25">
      <c r="B68" s="73">
        <v>43054</v>
      </c>
      <c r="C68" s="78">
        <v>425996690</v>
      </c>
      <c r="D68" s="40"/>
      <c r="E68" s="40" t="s">
        <v>829</v>
      </c>
    </row>
    <row r="69" spans="2:5" ht="14.25">
      <c r="B69" s="73">
        <v>43061</v>
      </c>
      <c r="C69" s="78">
        <v>446100593</v>
      </c>
      <c r="D69" s="40"/>
      <c r="E69" s="40" t="s">
        <v>813</v>
      </c>
    </row>
    <row r="70" spans="2:5" ht="14.25">
      <c r="B70" s="73">
        <v>43068</v>
      </c>
      <c r="C70" s="78">
        <v>396557747</v>
      </c>
      <c r="D70" s="40"/>
      <c r="E70" s="40" t="s">
        <v>809</v>
      </c>
    </row>
    <row r="71" spans="2:5" ht="14.25">
      <c r="B71" s="73">
        <v>43075</v>
      </c>
      <c r="C71" s="78">
        <v>303441291</v>
      </c>
      <c r="D71" s="40"/>
      <c r="E71" s="40" t="s">
        <v>809</v>
      </c>
    </row>
    <row r="72" spans="2:5" ht="14.25">
      <c r="B72" s="73">
        <v>43082</v>
      </c>
      <c r="C72" s="78">
        <v>295098469</v>
      </c>
      <c r="D72" s="40"/>
      <c r="E72" s="40" t="s">
        <v>794</v>
      </c>
    </row>
    <row r="73" spans="2:5" ht="14.25">
      <c r="B73" s="73">
        <v>43089</v>
      </c>
      <c r="C73" s="78">
        <v>756050265</v>
      </c>
      <c r="D73" s="40"/>
      <c r="E73" s="40" t="s">
        <v>788</v>
      </c>
    </row>
    <row r="74" spans="2:5" ht="14.25">
      <c r="B74" s="73">
        <v>43096</v>
      </c>
      <c r="C74" s="78">
        <v>657174147</v>
      </c>
      <c r="D74" s="40"/>
      <c r="E74" s="40" t="s">
        <v>788</v>
      </c>
    </row>
    <row r="75" spans="2:5" ht="15" customHeight="1">
      <c r="B75" s="73">
        <v>43103</v>
      </c>
      <c r="C75" s="78">
        <v>771209075</v>
      </c>
      <c r="D75" s="40"/>
      <c r="E75" s="40" t="s">
        <v>788</v>
      </c>
    </row>
    <row r="76" spans="2:5" ht="14.25">
      <c r="B76" s="73">
        <v>43110</v>
      </c>
      <c r="C76" s="78">
        <v>436275752</v>
      </c>
      <c r="D76" s="40"/>
      <c r="E76" s="40" t="s">
        <v>1303</v>
      </c>
    </row>
    <row r="77" spans="2:5" ht="14.25">
      <c r="B77" s="73">
        <v>43117</v>
      </c>
      <c r="C77" s="78">
        <v>386301671</v>
      </c>
      <c r="D77" s="40"/>
      <c r="E77" s="40" t="s">
        <v>1303</v>
      </c>
    </row>
    <row r="78" spans="2:5" ht="14.25">
      <c r="B78" s="73">
        <v>43124</v>
      </c>
      <c r="C78" s="78">
        <v>336447305</v>
      </c>
      <c r="D78" s="40"/>
      <c r="E78" s="40" t="s">
        <v>742</v>
      </c>
    </row>
    <row r="79" spans="2:5" ht="14.25">
      <c r="B79" s="73">
        <v>43131</v>
      </c>
      <c r="C79" s="78">
        <v>339835532</v>
      </c>
      <c r="D79" s="40"/>
      <c r="E79" s="40" t="s">
        <v>738</v>
      </c>
    </row>
    <row r="80" spans="2:5" ht="14.25">
      <c r="B80" s="73">
        <v>43132</v>
      </c>
      <c r="C80" s="78">
        <v>308058508</v>
      </c>
      <c r="D80" s="40"/>
      <c r="E80" s="40" t="s">
        <v>738</v>
      </c>
    </row>
    <row r="81" spans="2:5" ht="14.25">
      <c r="B81" s="73">
        <v>43139</v>
      </c>
      <c r="C81" s="78">
        <v>421660121</v>
      </c>
      <c r="D81" s="40"/>
      <c r="E81" s="40" t="s">
        <v>727</v>
      </c>
    </row>
    <row r="82" spans="2:5" ht="14.25">
      <c r="B82" s="73">
        <v>43146</v>
      </c>
      <c r="C82" s="78">
        <v>559419651</v>
      </c>
      <c r="D82" s="40"/>
      <c r="E82" s="40" t="s">
        <v>724</v>
      </c>
    </row>
    <row r="83" spans="2:5" ht="14.25">
      <c r="B83" s="73">
        <v>43153</v>
      </c>
      <c r="C83" s="78">
        <v>420634874</v>
      </c>
      <c r="D83" s="40"/>
      <c r="E83" s="40" t="s">
        <v>724</v>
      </c>
    </row>
    <row r="84" spans="2:5" ht="14.25">
      <c r="B84" s="73">
        <v>43160</v>
      </c>
      <c r="C84" s="78">
        <v>357088250</v>
      </c>
      <c r="D84" s="40"/>
      <c r="E84" s="40" t="s">
        <v>724</v>
      </c>
    </row>
    <row r="85" spans="2:5" ht="14.25">
      <c r="B85" s="73">
        <v>43167</v>
      </c>
      <c r="C85" s="78">
        <v>256002054</v>
      </c>
      <c r="D85" s="40"/>
      <c r="E85" s="40" t="s">
        <v>705</v>
      </c>
    </row>
    <row r="86" spans="2:5" ht="14.25">
      <c r="B86" s="73">
        <v>43174</v>
      </c>
      <c r="C86" s="78">
        <v>566370635</v>
      </c>
      <c r="D86" s="40"/>
      <c r="E86" s="40" t="s">
        <v>601</v>
      </c>
    </row>
    <row r="87" spans="2:5" ht="14.25">
      <c r="B87" s="73">
        <v>43181</v>
      </c>
      <c r="C87" s="78">
        <v>306451601</v>
      </c>
      <c r="D87" s="40"/>
      <c r="E87" s="40" t="s">
        <v>685</v>
      </c>
    </row>
    <row r="88" spans="2:5" ht="14.25">
      <c r="B88" s="73">
        <v>43188</v>
      </c>
      <c r="C88" s="78">
        <v>512384643</v>
      </c>
      <c r="D88" s="40"/>
      <c r="E88" s="40" t="s">
        <v>668</v>
      </c>
    </row>
    <row r="89" spans="2:5" ht="14.25">
      <c r="B89" s="73">
        <v>43195</v>
      </c>
      <c r="C89" s="78">
        <v>267692457</v>
      </c>
      <c r="D89" s="40"/>
      <c r="E89" s="40" t="s">
        <v>665</v>
      </c>
    </row>
    <row r="90" spans="2:5" ht="14.25">
      <c r="B90" s="73">
        <v>43202</v>
      </c>
      <c r="C90" s="78">
        <v>191071252</v>
      </c>
      <c r="D90" s="40"/>
      <c r="E90" s="40" t="s">
        <v>662</v>
      </c>
    </row>
    <row r="91" spans="2:5" ht="14.25">
      <c r="B91" s="73">
        <v>43209</v>
      </c>
      <c r="C91" s="78">
        <v>152160473</v>
      </c>
      <c r="D91" s="40"/>
      <c r="E91" s="40" t="s">
        <v>662</v>
      </c>
    </row>
    <row r="92" spans="2:5" ht="14.25">
      <c r="B92" s="73">
        <v>43216</v>
      </c>
      <c r="C92" s="78">
        <v>627324721</v>
      </c>
      <c r="D92" s="40"/>
      <c r="E92" s="40" t="s">
        <v>599</v>
      </c>
    </row>
    <row r="93" spans="2:5" ht="14.25">
      <c r="B93" s="73">
        <v>43223</v>
      </c>
      <c r="C93" s="78">
        <v>338817321</v>
      </c>
      <c r="D93" s="40"/>
      <c r="E93" s="40" t="s">
        <v>599</v>
      </c>
    </row>
    <row r="94" spans="2:5" ht="14.25">
      <c r="B94" s="73">
        <v>43230</v>
      </c>
      <c r="C94" s="78">
        <v>284685786</v>
      </c>
      <c r="D94" s="40"/>
      <c r="E94" s="40" t="s">
        <v>599</v>
      </c>
    </row>
    <row r="95" spans="2:5" ht="14.25">
      <c r="B95" s="73">
        <v>43237</v>
      </c>
      <c r="C95" s="78">
        <v>515394196</v>
      </c>
      <c r="D95" s="40"/>
      <c r="E95" s="40" t="s">
        <v>594</v>
      </c>
    </row>
    <row r="96" spans="2:5" ht="14.25">
      <c r="B96" s="73">
        <v>43244</v>
      </c>
      <c r="C96" s="78">
        <v>391474999</v>
      </c>
      <c r="D96" s="40"/>
      <c r="E96" s="40" t="s">
        <v>592</v>
      </c>
    </row>
    <row r="97" spans="2:5" ht="14.25">
      <c r="B97" s="73">
        <v>43251</v>
      </c>
      <c r="C97" s="78">
        <v>310207387</v>
      </c>
      <c r="D97" s="40"/>
      <c r="E97" s="40" t="s">
        <v>592</v>
      </c>
    </row>
    <row r="98" spans="2:5" ht="14.25">
      <c r="B98" s="73">
        <v>43258</v>
      </c>
      <c r="C98" s="78">
        <v>476583385</v>
      </c>
      <c r="D98" s="40"/>
      <c r="E98" s="40" t="s">
        <v>576</v>
      </c>
    </row>
    <row r="99" spans="2:5" ht="14.25">
      <c r="B99" s="73">
        <v>43265</v>
      </c>
      <c r="C99" s="78">
        <v>398204863</v>
      </c>
      <c r="D99" s="40"/>
      <c r="E99" s="40" t="s">
        <v>576</v>
      </c>
    </row>
    <row r="100" spans="2:5" ht="14.25">
      <c r="B100" s="73">
        <v>43272</v>
      </c>
      <c r="C100" s="78">
        <v>429895538</v>
      </c>
      <c r="D100" s="40"/>
      <c r="E100" s="40" t="s">
        <v>576</v>
      </c>
    </row>
    <row r="101" spans="2:5" ht="14.25">
      <c r="B101" s="73">
        <v>43279</v>
      </c>
      <c r="C101" s="78">
        <v>319869520</v>
      </c>
      <c r="D101" s="40"/>
      <c r="E101" s="40" t="s">
        <v>576</v>
      </c>
    </row>
    <row r="102" spans="2:5" ht="14.25">
      <c r="B102" s="73">
        <v>43286</v>
      </c>
      <c r="C102" s="78">
        <v>445569428</v>
      </c>
      <c r="D102" s="40"/>
      <c r="E102" s="40" t="s">
        <v>524</v>
      </c>
    </row>
    <row r="103" spans="2:5" ht="14.25">
      <c r="B103" s="73">
        <v>43293</v>
      </c>
      <c r="C103" s="78">
        <v>476403814</v>
      </c>
      <c r="D103" s="40"/>
      <c r="E103" s="40" t="s">
        <v>435</v>
      </c>
    </row>
    <row r="104" spans="2:5" ht="14.25">
      <c r="B104" s="73">
        <v>43300</v>
      </c>
      <c r="C104" s="78">
        <v>586985402</v>
      </c>
      <c r="D104" s="40"/>
      <c r="E104" s="40" t="s">
        <v>509</v>
      </c>
    </row>
    <row r="105" spans="2:5" ht="14.25">
      <c r="B105" s="73">
        <v>43307</v>
      </c>
      <c r="C105" s="78">
        <v>569695891</v>
      </c>
      <c r="D105" s="40"/>
      <c r="E105" s="40" t="s">
        <v>509</v>
      </c>
    </row>
    <row r="106" spans="2:5" ht="14.25">
      <c r="B106" s="73">
        <v>43314</v>
      </c>
      <c r="C106" s="78">
        <v>502008115</v>
      </c>
      <c r="D106" s="40"/>
      <c r="E106" s="40" t="s">
        <v>511</v>
      </c>
    </row>
    <row r="107" spans="2:5" ht="14.25">
      <c r="B107" s="73">
        <v>43321</v>
      </c>
      <c r="C107" s="78">
        <v>496159807</v>
      </c>
      <c r="D107" s="40"/>
      <c r="E107" s="40" t="s">
        <v>514</v>
      </c>
    </row>
    <row r="108" spans="2:5" ht="14.25">
      <c r="B108" s="73">
        <v>43328</v>
      </c>
      <c r="C108" s="78">
        <v>417766600</v>
      </c>
      <c r="D108" s="40"/>
      <c r="E108" s="40" t="s">
        <v>514</v>
      </c>
    </row>
    <row r="109" spans="2:5" ht="14.25">
      <c r="B109" s="73">
        <v>43335</v>
      </c>
      <c r="C109" s="78">
        <v>443188884</v>
      </c>
      <c r="D109" s="40"/>
      <c r="E109" s="40" t="s">
        <v>491</v>
      </c>
    </row>
    <row r="110" spans="2:5" ht="14.25">
      <c r="B110" s="73">
        <v>43342</v>
      </c>
      <c r="C110" s="78">
        <v>273565018</v>
      </c>
      <c r="D110" s="40"/>
      <c r="E110" s="40" t="s">
        <v>491</v>
      </c>
    </row>
    <row r="111" spans="2:5" ht="14.25">
      <c r="B111" s="73">
        <v>43349</v>
      </c>
      <c r="C111" s="78">
        <v>313930166</v>
      </c>
      <c r="D111" s="40"/>
      <c r="E111" s="40" t="s">
        <v>495</v>
      </c>
    </row>
    <row r="112" spans="2:5" ht="14.25">
      <c r="B112" s="73">
        <v>43356</v>
      </c>
      <c r="C112" s="78">
        <v>322235268</v>
      </c>
      <c r="D112" s="40"/>
      <c r="E112" s="40" t="s">
        <v>507</v>
      </c>
    </row>
    <row r="113" spans="2:5" ht="14.25">
      <c r="B113" s="73">
        <v>43363</v>
      </c>
      <c r="C113" s="78">
        <v>327876488</v>
      </c>
      <c r="D113" s="40"/>
      <c r="E113" s="40" t="s">
        <v>431</v>
      </c>
    </row>
    <row r="114" spans="2:5" ht="14.25">
      <c r="B114" s="73">
        <v>43370</v>
      </c>
      <c r="C114" s="78">
        <v>297086389</v>
      </c>
      <c r="D114" s="40"/>
      <c r="E114" s="40" t="s">
        <v>431</v>
      </c>
    </row>
    <row r="115" spans="2:5" ht="14.25">
      <c r="B115" s="73">
        <v>43377</v>
      </c>
      <c r="C115" s="78">
        <v>426142451</v>
      </c>
      <c r="D115" s="40"/>
      <c r="E115" s="40" t="s">
        <v>428</v>
      </c>
    </row>
    <row r="116" spans="2:5" ht="14.25">
      <c r="B116" s="73">
        <v>43384</v>
      </c>
      <c r="C116" s="78">
        <v>304936286</v>
      </c>
      <c r="D116" s="40"/>
      <c r="E116" s="40" t="s">
        <v>428</v>
      </c>
    </row>
    <row r="117" spans="2:5" ht="14.25">
      <c r="B117" s="73">
        <v>43391</v>
      </c>
      <c r="C117" s="78">
        <v>459833828</v>
      </c>
      <c r="D117" s="40"/>
      <c r="E117" s="40" t="s">
        <v>428</v>
      </c>
    </row>
    <row r="118" spans="2:5" ht="14.25">
      <c r="B118" s="73">
        <v>43398</v>
      </c>
      <c r="C118" s="78">
        <v>344853003</v>
      </c>
      <c r="D118" s="40"/>
      <c r="E118" s="40" t="s">
        <v>445</v>
      </c>
    </row>
    <row r="119" spans="2:5" ht="14.25">
      <c r="B119" s="73">
        <v>43405</v>
      </c>
      <c r="C119" s="78">
        <v>490944384</v>
      </c>
      <c r="D119" s="40"/>
      <c r="E119" s="40" t="s">
        <v>103</v>
      </c>
    </row>
    <row r="120" spans="2:5" ht="14.25">
      <c r="B120" s="73">
        <v>43412</v>
      </c>
      <c r="C120" s="78">
        <v>353312537</v>
      </c>
      <c r="D120" s="40"/>
      <c r="E120" s="40" t="s">
        <v>103</v>
      </c>
    </row>
    <row r="121" spans="2:5" ht="14.25">
      <c r="B121" s="73">
        <v>43419</v>
      </c>
      <c r="C121" s="78">
        <v>463245439</v>
      </c>
      <c r="D121" s="40"/>
      <c r="E121" s="40" t="s">
        <v>345</v>
      </c>
    </row>
    <row r="122" spans="2:5" ht="14.25">
      <c r="B122" s="73">
        <v>43426</v>
      </c>
      <c r="C122" s="78">
        <v>352516990</v>
      </c>
      <c r="D122" s="40"/>
      <c r="E122" s="40" t="s">
        <v>345</v>
      </c>
    </row>
    <row r="123" spans="2:5" ht="14.25">
      <c r="B123" s="73">
        <v>43433</v>
      </c>
      <c r="C123" s="78">
        <v>273968322</v>
      </c>
      <c r="D123" s="40"/>
      <c r="E123" s="40" t="s">
        <v>103</v>
      </c>
    </row>
    <row r="124" spans="2:5" ht="14.25">
      <c r="B124" s="73">
        <v>43440</v>
      </c>
      <c r="C124" s="78">
        <v>433324548</v>
      </c>
      <c r="D124" s="40"/>
      <c r="E124" s="40" t="s">
        <v>351</v>
      </c>
    </row>
    <row r="125" spans="2:5" ht="14.25">
      <c r="B125" s="73">
        <v>43447</v>
      </c>
      <c r="C125" s="78">
        <v>475627377</v>
      </c>
      <c r="D125" s="40"/>
      <c r="E125" s="49" t="s">
        <v>310</v>
      </c>
    </row>
    <row r="126" spans="2:5" ht="14.25">
      <c r="B126" s="73">
        <v>43454</v>
      </c>
      <c r="C126" s="78">
        <v>535084591</v>
      </c>
      <c r="D126" s="40"/>
      <c r="E126" s="49" t="s">
        <v>310</v>
      </c>
    </row>
    <row r="127" spans="2:5" ht="14.25">
      <c r="B127" s="73">
        <v>43461</v>
      </c>
      <c r="C127" s="78">
        <v>831289488</v>
      </c>
      <c r="D127" s="40"/>
      <c r="E127" s="49" t="s">
        <v>310</v>
      </c>
    </row>
    <row r="128" spans="2:5" ht="14.25">
      <c r="B128" s="73">
        <v>43468</v>
      </c>
      <c r="C128" s="78">
        <v>416487012</v>
      </c>
      <c r="D128" s="40"/>
      <c r="E128" s="49" t="s">
        <v>310</v>
      </c>
    </row>
    <row r="129" spans="2:5" ht="14.25">
      <c r="B129" s="73">
        <v>43475</v>
      </c>
      <c r="C129" s="78">
        <v>436574288</v>
      </c>
      <c r="D129" s="40"/>
      <c r="E129" s="49" t="s">
        <v>211</v>
      </c>
    </row>
    <row r="130" spans="2:5" ht="14.25">
      <c r="B130" s="73">
        <v>43482</v>
      </c>
      <c r="C130" s="78">
        <v>432996329.4</v>
      </c>
      <c r="D130" s="40"/>
      <c r="E130" s="49" t="s">
        <v>294</v>
      </c>
    </row>
    <row r="131" spans="2:5" ht="14.25">
      <c r="B131" s="73">
        <v>43489</v>
      </c>
      <c r="C131" s="78">
        <v>376282890</v>
      </c>
      <c r="D131" s="40"/>
      <c r="E131" s="49" t="s">
        <v>283</v>
      </c>
    </row>
    <row r="132" spans="2:5" ht="14.25">
      <c r="B132" s="73">
        <v>43496</v>
      </c>
      <c r="C132" s="78">
        <v>344197918</v>
      </c>
      <c r="D132" s="40"/>
      <c r="E132" s="49" t="s">
        <v>283</v>
      </c>
    </row>
    <row r="133" spans="2:5" ht="14.25">
      <c r="B133" s="73">
        <v>43503</v>
      </c>
      <c r="C133" s="78">
        <v>355016497</v>
      </c>
      <c r="D133" s="40"/>
      <c r="E133" s="49" t="s">
        <v>261</v>
      </c>
    </row>
    <row r="134" spans="2:5" ht="14.25">
      <c r="B134" s="73">
        <v>43510</v>
      </c>
      <c r="C134" s="78">
        <v>460671071</v>
      </c>
      <c r="D134" s="40"/>
      <c r="E134" s="49" t="s">
        <v>269</v>
      </c>
    </row>
    <row r="135" spans="2:5" ht="14.25">
      <c r="B135" s="73">
        <v>43517</v>
      </c>
      <c r="C135" s="78">
        <v>527533116</v>
      </c>
      <c r="D135" s="40"/>
      <c r="E135" s="49" t="s">
        <v>201</v>
      </c>
    </row>
    <row r="136" spans="2:5" ht="14.25">
      <c r="B136" s="80">
        <v>43524</v>
      </c>
      <c r="C136" s="81">
        <v>388491293</v>
      </c>
      <c r="D136" s="82"/>
      <c r="E136" s="82" t="s">
        <v>201</v>
      </c>
    </row>
    <row r="137" spans="2:5" ht="14.25">
      <c r="B137" s="80">
        <v>43531</v>
      </c>
      <c r="C137" s="81">
        <v>533344061</v>
      </c>
      <c r="D137" s="82"/>
      <c r="E137" s="82" t="s">
        <v>1304</v>
      </c>
    </row>
    <row r="138" spans="2:5" ht="14.25">
      <c r="B138" s="80">
        <v>43538</v>
      </c>
      <c r="C138" s="81">
        <v>465260058</v>
      </c>
      <c r="D138" s="82"/>
      <c r="E138" s="82" t="s">
        <v>1304</v>
      </c>
    </row>
    <row r="139" spans="2:5" ht="14.25">
      <c r="B139" s="80">
        <v>43545</v>
      </c>
      <c r="C139" s="81">
        <v>260185948</v>
      </c>
      <c r="D139" s="82"/>
      <c r="E139" s="82" t="s">
        <v>1304</v>
      </c>
    </row>
    <row r="140" spans="2:5" ht="14.25">
      <c r="B140" s="80">
        <v>43552</v>
      </c>
      <c r="C140" s="81">
        <v>209657510</v>
      </c>
      <c r="D140" s="82"/>
      <c r="E140" s="82" t="s">
        <v>1304</v>
      </c>
    </row>
    <row r="141" spans="2:5" ht="14.25">
      <c r="B141" s="80">
        <v>43559</v>
      </c>
      <c r="C141" s="81">
        <v>332499088</v>
      </c>
      <c r="D141" s="82"/>
      <c r="E141" s="82" t="s">
        <v>171</v>
      </c>
    </row>
    <row r="142" spans="2:5" ht="14.25">
      <c r="B142" s="80">
        <v>43566</v>
      </c>
      <c r="C142" s="81">
        <v>320220789</v>
      </c>
      <c r="D142" s="82"/>
      <c r="E142" s="82" t="s">
        <v>171</v>
      </c>
    </row>
    <row r="143" spans="2:5" ht="14.25">
      <c r="B143" s="80">
        <v>43573</v>
      </c>
      <c r="C143" s="81">
        <v>330580192</v>
      </c>
      <c r="D143" s="82"/>
      <c r="E143" s="82" t="s">
        <v>196</v>
      </c>
    </row>
    <row r="144" spans="2:5" ht="14.25">
      <c r="B144" s="80">
        <v>43580</v>
      </c>
      <c r="C144" s="81">
        <v>903108117</v>
      </c>
      <c r="D144" s="82"/>
      <c r="E144" s="82" t="s">
        <v>89</v>
      </c>
    </row>
    <row r="145" spans="2:5" ht="14.25">
      <c r="B145" s="80">
        <v>43587</v>
      </c>
      <c r="C145" s="81">
        <v>439403048</v>
      </c>
      <c r="D145" s="82"/>
      <c r="E145" s="82" t="s">
        <v>89</v>
      </c>
    </row>
    <row r="146" spans="2:5" ht="14.25">
      <c r="B146" s="80">
        <v>43594</v>
      </c>
      <c r="C146" s="81">
        <v>407343186</v>
      </c>
      <c r="D146" s="82"/>
      <c r="E146" s="82" t="s">
        <v>89</v>
      </c>
    </row>
    <row r="147" spans="2:5" ht="14.25">
      <c r="B147" s="80">
        <v>43601</v>
      </c>
      <c r="C147" s="81">
        <v>343112639.95</v>
      </c>
      <c r="D147" s="82"/>
      <c r="E147" s="82" t="s">
        <v>128</v>
      </c>
    </row>
    <row r="148" spans="2:5" ht="14.25">
      <c r="B148" s="80">
        <v>43608</v>
      </c>
      <c r="C148" s="81">
        <v>364054506</v>
      </c>
      <c r="D148" s="82"/>
      <c r="E148" s="82" t="s">
        <v>58</v>
      </c>
    </row>
    <row r="149" spans="2:5" ht="14.25">
      <c r="B149" s="80">
        <v>43615</v>
      </c>
      <c r="C149" s="81">
        <v>291977909</v>
      </c>
      <c r="D149" s="82"/>
      <c r="E149" s="82" t="s">
        <v>58</v>
      </c>
    </row>
    <row r="150" spans="2:5" ht="14.25">
      <c r="B150" s="80">
        <v>43622</v>
      </c>
      <c r="C150" s="81">
        <v>319874210</v>
      </c>
      <c r="D150" s="82"/>
      <c r="E150" s="82" t="s">
        <v>58</v>
      </c>
    </row>
    <row r="151" spans="2:5" ht="14.25">
      <c r="B151" s="80">
        <v>43629</v>
      </c>
      <c r="C151" s="81">
        <v>266152180</v>
      </c>
      <c r="D151" s="82"/>
      <c r="E151" s="82" t="s">
        <v>124</v>
      </c>
    </row>
    <row r="152" spans="2:5" ht="14.25">
      <c r="B152" s="80">
        <v>43636</v>
      </c>
      <c r="C152" s="81">
        <v>327372436</v>
      </c>
      <c r="D152" s="82"/>
      <c r="E152" s="82" t="s">
        <v>65</v>
      </c>
    </row>
    <row r="153" spans="2:5" ht="14.25">
      <c r="B153" s="80">
        <v>43643</v>
      </c>
      <c r="C153" s="81">
        <v>344801561</v>
      </c>
      <c r="D153" s="82"/>
      <c r="E153" s="82" t="s">
        <v>101</v>
      </c>
    </row>
    <row r="154" spans="2:5" ht="14.25">
      <c r="B154" s="80">
        <v>43650</v>
      </c>
      <c r="C154" s="81">
        <v>579893514</v>
      </c>
      <c r="D154" s="82"/>
      <c r="E154" s="82" t="s">
        <v>63</v>
      </c>
    </row>
    <row r="155" spans="2:5" ht="14.25">
      <c r="B155" s="80">
        <v>43657</v>
      </c>
      <c r="C155" s="81">
        <v>489176908</v>
      </c>
      <c r="D155" s="82"/>
      <c r="E155" s="82" t="s">
        <v>41</v>
      </c>
    </row>
    <row r="156" spans="2:5" ht="14.25">
      <c r="B156" s="80">
        <v>43664</v>
      </c>
      <c r="C156" s="81">
        <v>483028072</v>
      </c>
      <c r="D156" s="82"/>
      <c r="E156" s="82" t="s">
        <v>52</v>
      </c>
    </row>
    <row r="157" spans="2:5" ht="14.25">
      <c r="B157" s="80">
        <v>43671</v>
      </c>
      <c r="C157" s="81">
        <v>419295519</v>
      </c>
      <c r="D157" s="82"/>
      <c r="E157" s="82" t="s">
        <v>52</v>
      </c>
    </row>
    <row r="158" spans="2:5" ht="14.25">
      <c r="B158" s="80">
        <v>43678</v>
      </c>
      <c r="C158" s="81">
        <v>461285831</v>
      </c>
      <c r="D158" s="82"/>
      <c r="E158" s="82" t="s">
        <v>54</v>
      </c>
    </row>
    <row r="159" spans="2:5" ht="14.25">
      <c r="B159" s="80">
        <v>43685</v>
      </c>
      <c r="C159" s="81">
        <v>375999108</v>
      </c>
      <c r="D159" s="82"/>
      <c r="E159" s="82" t="s">
        <v>54</v>
      </c>
    </row>
    <row r="160" spans="2:5" ht="14.25">
      <c r="B160" s="80">
        <v>43692</v>
      </c>
      <c r="C160" s="81">
        <v>537280319</v>
      </c>
      <c r="D160" s="82"/>
      <c r="E160" s="82" t="s">
        <v>29</v>
      </c>
    </row>
    <row r="161" spans="2:5" ht="14.25">
      <c r="B161" s="80">
        <v>43699</v>
      </c>
      <c r="C161" s="81">
        <v>398706227</v>
      </c>
      <c r="D161" s="82"/>
      <c r="E161" s="82" t="s">
        <v>29</v>
      </c>
    </row>
    <row r="162" spans="2:5" ht="14.25">
      <c r="B162" s="80">
        <v>43706</v>
      </c>
      <c r="C162" s="81">
        <v>261710811</v>
      </c>
      <c r="D162" s="82"/>
      <c r="E162" s="82" t="s">
        <v>29</v>
      </c>
    </row>
    <row r="163" spans="2:5" ht="14.25">
      <c r="B163" s="80">
        <v>43713</v>
      </c>
      <c r="C163" s="81">
        <v>373046671</v>
      </c>
      <c r="D163" s="82"/>
      <c r="E163" s="82" t="s">
        <v>19</v>
      </c>
    </row>
    <row r="164" spans="2:5" ht="14.25">
      <c r="B164" s="80">
        <v>43720</v>
      </c>
      <c r="C164" s="81">
        <v>236362445</v>
      </c>
      <c r="D164" s="82"/>
      <c r="E164" s="82" t="s">
        <v>19</v>
      </c>
    </row>
    <row r="165" spans="2:5" ht="14.25">
      <c r="B165" s="80">
        <v>43727</v>
      </c>
      <c r="C165" s="81">
        <v>254855443</v>
      </c>
      <c r="D165" s="82"/>
      <c r="E165" s="82" t="s">
        <v>16</v>
      </c>
    </row>
    <row r="166" spans="2:5" ht="14.25">
      <c r="B166" s="80">
        <v>43734</v>
      </c>
      <c r="C166" s="81">
        <v>279045780</v>
      </c>
      <c r="D166" s="82"/>
      <c r="E166" s="82" t="s">
        <v>13</v>
      </c>
    </row>
    <row r="167" spans="2:5" ht="14.25">
      <c r="B167" s="80">
        <v>43741</v>
      </c>
      <c r="C167" s="81">
        <v>419920734</v>
      </c>
      <c r="D167" s="82"/>
      <c r="E167" s="82" t="s">
        <v>75</v>
      </c>
    </row>
    <row r="168" spans="2:5" ht="14.25">
      <c r="B168" s="80">
        <v>43748</v>
      </c>
      <c r="C168" s="81">
        <v>351898248</v>
      </c>
      <c r="D168" s="82"/>
      <c r="E168" s="82" t="s">
        <v>75</v>
      </c>
    </row>
    <row r="169" spans="2:5" ht="14.25">
      <c r="B169" s="80">
        <v>43755</v>
      </c>
      <c r="C169" s="83">
        <v>399764097</v>
      </c>
      <c r="D169" s="40"/>
      <c r="E169" s="40" t="s">
        <v>75</v>
      </c>
    </row>
    <row r="170" spans="2:5" ht="14.25">
      <c r="B170" s="80">
        <v>43762</v>
      </c>
      <c r="C170" s="85">
        <v>332984398</v>
      </c>
      <c r="D170" s="40"/>
      <c r="E170" s="40" t="s">
        <v>75</v>
      </c>
    </row>
    <row r="171" spans="2:5" ht="14.25">
      <c r="B171" s="80">
        <v>43769</v>
      </c>
      <c r="C171" s="85">
        <v>449031321</v>
      </c>
      <c r="D171" s="40"/>
      <c r="E171" s="40" t="s">
        <v>1346</v>
      </c>
    </row>
    <row r="172" spans="2:5" ht="14.25">
      <c r="B172" s="80">
        <v>43776</v>
      </c>
      <c r="C172" s="85">
        <v>366779171</v>
      </c>
      <c r="D172" s="40"/>
      <c r="E172" s="40" t="s">
        <v>1347</v>
      </c>
    </row>
    <row r="173" spans="2:5" ht="14.25">
      <c r="B173" s="80">
        <v>43783</v>
      </c>
      <c r="C173" s="85">
        <v>364473277.26</v>
      </c>
      <c r="D173" s="40"/>
      <c r="E173" s="40" t="s">
        <v>1358</v>
      </c>
    </row>
    <row r="174" spans="2:5" ht="14.25">
      <c r="B174" s="80">
        <v>43790</v>
      </c>
      <c r="C174" s="85">
        <v>541693780</v>
      </c>
      <c r="D174" s="40"/>
      <c r="E174" s="40" t="s">
        <v>1364</v>
      </c>
    </row>
    <row r="175" spans="2:5" ht="14.25">
      <c r="B175" s="97">
        <v>43797</v>
      </c>
      <c r="C175" s="85">
        <v>353225069</v>
      </c>
      <c r="D175" s="40"/>
      <c r="E175" s="40" t="s">
        <v>1364</v>
      </c>
    </row>
    <row r="176" spans="2:5" ht="14.25">
      <c r="B176" s="97">
        <v>43804</v>
      </c>
      <c r="C176" s="85">
        <v>301622270</v>
      </c>
      <c r="D176" s="40"/>
      <c r="E176" s="40" t="s">
        <v>1364</v>
      </c>
    </row>
    <row r="177" spans="2:5" ht="14.25">
      <c r="B177" s="97">
        <v>43811</v>
      </c>
      <c r="C177" s="85">
        <v>360294226</v>
      </c>
      <c r="D177" s="40"/>
      <c r="E177" s="40" t="s">
        <v>1390</v>
      </c>
    </row>
    <row r="178" spans="2:5" ht="14.25">
      <c r="B178" s="97">
        <v>43818</v>
      </c>
      <c r="C178" s="85">
        <v>835924592</v>
      </c>
      <c r="D178" s="40"/>
      <c r="E178" s="40" t="s">
        <v>1396</v>
      </c>
    </row>
    <row r="179" spans="2:5" ht="14.25">
      <c r="B179" s="97">
        <v>43825</v>
      </c>
      <c r="C179" s="85">
        <v>898391067</v>
      </c>
      <c r="D179" s="40"/>
      <c r="E179" s="40" t="s">
        <v>1396</v>
      </c>
    </row>
    <row r="180" spans="2:5" ht="14.25">
      <c r="B180" s="97">
        <v>43832</v>
      </c>
      <c r="C180" s="85">
        <v>547315473</v>
      </c>
      <c r="D180" s="40"/>
      <c r="E180" s="40" t="s">
        <v>1396</v>
      </c>
    </row>
    <row r="181" spans="2:5" ht="14.25">
      <c r="B181" s="97">
        <v>43839</v>
      </c>
      <c r="C181" s="85">
        <v>336299091</v>
      </c>
      <c r="D181" s="40"/>
      <c r="E181" s="40" t="s">
        <v>1416</v>
      </c>
    </row>
    <row r="182" spans="2:5" ht="14.25">
      <c r="B182" s="97">
        <v>43846</v>
      </c>
      <c r="C182" s="85">
        <v>453198840</v>
      </c>
      <c r="D182" s="40"/>
      <c r="E182" s="40" t="s">
        <v>1430</v>
      </c>
    </row>
    <row r="183" spans="2:5" ht="14.25">
      <c r="B183" s="97">
        <v>43853</v>
      </c>
      <c r="C183" s="85">
        <v>404405312</v>
      </c>
      <c r="D183" s="40"/>
      <c r="E183" s="40" t="s">
        <v>1430</v>
      </c>
    </row>
    <row r="184" spans="2:5" ht="14.25">
      <c r="B184" s="97">
        <v>43860</v>
      </c>
      <c r="C184" s="85">
        <v>396671415</v>
      </c>
      <c r="D184" s="40"/>
      <c r="E184" s="40" t="s">
        <v>1430</v>
      </c>
    </row>
    <row r="185" spans="2:5" ht="14.25">
      <c r="B185" s="97">
        <v>43867</v>
      </c>
      <c r="C185" s="85">
        <v>383978931</v>
      </c>
      <c r="D185" s="40"/>
      <c r="E185" s="40" t="s">
        <v>1444</v>
      </c>
    </row>
    <row r="186" spans="2:5" ht="14.25">
      <c r="B186" s="97">
        <v>43874</v>
      </c>
      <c r="C186" s="85">
        <v>392605276</v>
      </c>
      <c r="D186" s="40"/>
      <c r="E186" s="40" t="s">
        <v>1463</v>
      </c>
    </row>
    <row r="187" spans="2:5" ht="14.25">
      <c r="B187" s="97">
        <v>43881</v>
      </c>
      <c r="C187" s="85">
        <v>320005847</v>
      </c>
      <c r="D187" s="40"/>
      <c r="E187" s="40" t="s">
        <v>1471</v>
      </c>
    </row>
    <row r="188" spans="2:5" ht="14.25">
      <c r="B188" s="97">
        <v>43888</v>
      </c>
      <c r="C188" s="85">
        <v>302657963</v>
      </c>
      <c r="D188" s="40"/>
      <c r="E188" s="40" t="s">
        <v>1484</v>
      </c>
    </row>
    <row r="189" spans="2:5" ht="14.25">
      <c r="B189" s="97">
        <v>43895</v>
      </c>
      <c r="C189" s="85">
        <v>258379185</v>
      </c>
      <c r="D189" s="40"/>
      <c r="E189" s="40" t="s">
        <v>1484</v>
      </c>
    </row>
    <row r="190" spans="2:5" ht="14.25">
      <c r="B190" s="97">
        <f>B189+7</f>
        <v>43902</v>
      </c>
      <c r="C190" s="40">
        <v>0</v>
      </c>
      <c r="D190" s="40"/>
      <c r="E190" s="40"/>
    </row>
    <row r="191" spans="2:5" ht="14.25">
      <c r="B191" s="97">
        <f aca="true" t="shared" si="0" ref="B191:B209">B190+7</f>
        <v>43909</v>
      </c>
      <c r="C191" s="40">
        <v>0</v>
      </c>
      <c r="D191" s="40"/>
      <c r="E191" s="40"/>
    </row>
    <row r="192" spans="2:5" ht="14.25">
      <c r="B192" s="97">
        <f t="shared" si="0"/>
        <v>43916</v>
      </c>
      <c r="C192" s="40">
        <v>0</v>
      </c>
      <c r="D192" s="40"/>
      <c r="E192" s="40"/>
    </row>
    <row r="193" spans="2:5" ht="14.25">
      <c r="B193" s="97">
        <f t="shared" si="0"/>
        <v>43923</v>
      </c>
      <c r="C193" s="40">
        <v>0</v>
      </c>
      <c r="D193" s="40"/>
      <c r="E193" s="40"/>
    </row>
    <row r="194" spans="2:5" ht="14.25">
      <c r="B194" s="97">
        <f t="shared" si="0"/>
        <v>43930</v>
      </c>
      <c r="C194" s="40">
        <v>0</v>
      </c>
      <c r="D194" s="40"/>
      <c r="E194" s="40"/>
    </row>
    <row r="195" spans="2:5" ht="14.25">
      <c r="B195" s="97">
        <f t="shared" si="0"/>
        <v>43937</v>
      </c>
      <c r="C195" s="40">
        <v>0</v>
      </c>
      <c r="D195" s="40"/>
      <c r="E195" s="40"/>
    </row>
    <row r="196" spans="2:5" ht="14.25">
      <c r="B196" s="97">
        <f t="shared" si="0"/>
        <v>43944</v>
      </c>
      <c r="C196" s="40">
        <v>0</v>
      </c>
      <c r="D196" s="40"/>
      <c r="E196" s="40"/>
    </row>
    <row r="197" spans="2:5" ht="14.25">
      <c r="B197" s="97">
        <f t="shared" si="0"/>
        <v>43951</v>
      </c>
      <c r="C197" s="40">
        <v>0</v>
      </c>
      <c r="D197" s="40"/>
      <c r="E197" s="40"/>
    </row>
    <row r="198" spans="2:5" ht="14.25">
      <c r="B198" s="97">
        <f>B197+7</f>
        <v>43958</v>
      </c>
      <c r="C198" s="40">
        <v>0</v>
      </c>
      <c r="D198" s="40"/>
      <c r="E198" s="40"/>
    </row>
    <row r="199" spans="2:5" ht="14.25">
      <c r="B199" s="97">
        <f t="shared" si="0"/>
        <v>43965</v>
      </c>
      <c r="C199" s="40">
        <v>0</v>
      </c>
      <c r="D199" s="40"/>
      <c r="E199" s="40"/>
    </row>
    <row r="200" spans="2:5" ht="14.25">
      <c r="B200" s="97">
        <f t="shared" si="0"/>
        <v>43972</v>
      </c>
      <c r="C200" s="40">
        <v>0</v>
      </c>
      <c r="D200" s="40"/>
      <c r="E200" s="40"/>
    </row>
    <row r="201" spans="2:5" ht="14.25">
      <c r="B201" s="97">
        <f t="shared" si="0"/>
        <v>43979</v>
      </c>
      <c r="C201" s="40">
        <v>0</v>
      </c>
      <c r="D201" s="40"/>
      <c r="E201" s="40"/>
    </row>
    <row r="202" spans="2:5" ht="14.25">
      <c r="B202" s="97">
        <f t="shared" si="0"/>
        <v>43986</v>
      </c>
      <c r="C202" s="40">
        <v>0</v>
      </c>
      <c r="D202" s="40"/>
      <c r="E202" s="40"/>
    </row>
    <row r="203" spans="2:5" ht="14.25">
      <c r="B203" s="97">
        <f t="shared" si="0"/>
        <v>43993</v>
      </c>
      <c r="C203" s="40">
        <v>0</v>
      </c>
      <c r="D203" s="40"/>
      <c r="E203" s="40"/>
    </row>
    <row r="204" spans="2:5" ht="14.25">
      <c r="B204" s="97">
        <f t="shared" si="0"/>
        <v>44000</v>
      </c>
      <c r="C204" s="85">
        <v>3830877</v>
      </c>
      <c r="D204" s="40"/>
      <c r="E204" s="40" t="s">
        <v>1501</v>
      </c>
    </row>
    <row r="205" spans="2:5" ht="14.25">
      <c r="B205" s="97">
        <f t="shared" si="0"/>
        <v>44007</v>
      </c>
      <c r="C205" s="85">
        <v>11549996</v>
      </c>
      <c r="D205" s="40"/>
      <c r="E205" s="40" t="s">
        <v>1503</v>
      </c>
    </row>
    <row r="206" spans="2:5" ht="14.25">
      <c r="B206" s="97">
        <f t="shared" si="0"/>
        <v>44014</v>
      </c>
      <c r="C206" s="85">
        <v>52114975</v>
      </c>
      <c r="D206" s="40"/>
      <c r="E206" s="40" t="s">
        <v>1504</v>
      </c>
    </row>
    <row r="207" spans="2:5" ht="14.25">
      <c r="B207" s="97">
        <f t="shared" si="0"/>
        <v>44021</v>
      </c>
      <c r="C207" s="85">
        <v>63724428</v>
      </c>
      <c r="D207" s="40"/>
      <c r="E207" s="40" t="s">
        <v>1504</v>
      </c>
    </row>
    <row r="208" spans="2:5" ht="14.25">
      <c r="B208" s="97">
        <f t="shared" si="0"/>
        <v>44028</v>
      </c>
      <c r="C208" s="85">
        <v>83666939</v>
      </c>
      <c r="D208" s="40"/>
      <c r="E208" s="40" t="s">
        <v>1490</v>
      </c>
    </row>
    <row r="209" spans="2:5" ht="14.25">
      <c r="B209" s="97">
        <f t="shared" si="0"/>
        <v>44035</v>
      </c>
      <c r="C209" s="85">
        <v>108224125</v>
      </c>
      <c r="D209" s="40"/>
      <c r="E209" s="40" t="s">
        <v>1522</v>
      </c>
    </row>
    <row r="210" spans="2:5" ht="14.25">
      <c r="B210" s="97">
        <v>44042</v>
      </c>
      <c r="C210" s="85">
        <v>122098007</v>
      </c>
      <c r="D210" s="40"/>
      <c r="E210" s="222" t="s">
        <v>1526</v>
      </c>
    </row>
    <row r="211" spans="2:5" ht="14.25">
      <c r="B211" s="97">
        <v>44049</v>
      </c>
      <c r="C211" s="85">
        <v>126955526</v>
      </c>
      <c r="D211" s="40"/>
      <c r="E211" s="222" t="s">
        <v>1526</v>
      </c>
    </row>
    <row r="212" spans="2:5" ht="14.25">
      <c r="B212" s="40"/>
      <c r="C212" s="40"/>
      <c r="D212" s="40"/>
      <c r="E212" s="40"/>
    </row>
    <row r="213" spans="2:5" ht="14.25">
      <c r="B213" s="40"/>
      <c r="C213" s="40"/>
      <c r="D213" s="40"/>
      <c r="E213" s="40"/>
    </row>
    <row r="214" spans="2:5" ht="14.25">
      <c r="B214" s="40"/>
      <c r="C214" s="40"/>
      <c r="D214" s="40"/>
      <c r="E214" s="4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54"/>
  <sheetViews>
    <sheetView zoomScalePageLayoutView="0" workbookViewId="0" topLeftCell="A27">
      <selection activeCell="O34" sqref="O34"/>
    </sheetView>
  </sheetViews>
  <sheetFormatPr defaultColWidth="10.421875" defaultRowHeight="15"/>
  <cols>
    <col min="1" max="2" width="10.421875" style="0" customWidth="1"/>
    <col min="3" max="3" width="13.57421875" style="0" customWidth="1"/>
    <col min="4" max="5" width="10.421875" style="0" customWidth="1"/>
    <col min="6" max="6" width="16.421875" style="0" customWidth="1"/>
    <col min="7" max="7" width="14.421875" style="9" customWidth="1"/>
    <col min="8" max="8" width="10.421875" style="0" customWidth="1"/>
    <col min="9" max="10" width="14.421875" style="0" customWidth="1"/>
    <col min="11" max="11" width="11.57421875" style="0" customWidth="1"/>
    <col min="12" max="12" width="15.7109375" style="0" customWidth="1"/>
    <col min="13" max="13" width="13.421875" style="0" customWidth="1"/>
    <col min="14" max="14" width="10.7109375" style="0" customWidth="1"/>
    <col min="15" max="15" width="15.7109375" style="0" customWidth="1"/>
    <col min="16" max="16" width="12.28125" style="0" customWidth="1"/>
  </cols>
  <sheetData>
    <row r="1" ht="15"/>
    <row r="2" spans="3:16" ht="15">
      <c r="C2" t="s">
        <v>1305</v>
      </c>
      <c r="F2" t="s">
        <v>1306</v>
      </c>
      <c r="G2" s="9" t="s">
        <v>1307</v>
      </c>
      <c r="I2" t="s">
        <v>1308</v>
      </c>
      <c r="J2" s="9" t="s">
        <v>1309</v>
      </c>
      <c r="L2" t="s">
        <v>1310</v>
      </c>
      <c r="M2" s="9" t="s">
        <v>1311</v>
      </c>
      <c r="O2" t="s">
        <v>1424</v>
      </c>
      <c r="P2" s="9" t="s">
        <v>1425</v>
      </c>
    </row>
    <row r="3" spans="1:16" ht="15">
      <c r="A3">
        <v>1</v>
      </c>
      <c r="E3" s="10">
        <v>42739</v>
      </c>
      <c r="F3" s="11">
        <v>647684890</v>
      </c>
      <c r="G3" s="11">
        <v>647684890</v>
      </c>
      <c r="H3" s="10">
        <v>43103</v>
      </c>
      <c r="I3" s="11">
        <v>771209075</v>
      </c>
      <c r="J3" s="11">
        <v>771209075</v>
      </c>
      <c r="K3" s="12">
        <v>43468</v>
      </c>
      <c r="L3" s="6">
        <v>416487012</v>
      </c>
      <c r="M3" s="6">
        <v>416487012</v>
      </c>
      <c r="N3" s="12">
        <v>43832</v>
      </c>
      <c r="O3" s="6">
        <v>547315473</v>
      </c>
      <c r="P3" s="6">
        <f>O3</f>
        <v>547315473</v>
      </c>
    </row>
    <row r="4" spans="1:16" ht="15">
      <c r="A4">
        <v>2</v>
      </c>
      <c r="E4" s="10">
        <v>42746</v>
      </c>
      <c r="F4" s="11">
        <v>448376673</v>
      </c>
      <c r="G4" s="9">
        <f aca="true" t="shared" si="0" ref="G4:G54">G3+F4</f>
        <v>1096061563</v>
      </c>
      <c r="H4" s="10">
        <v>43110</v>
      </c>
      <c r="I4" s="11">
        <v>436275752</v>
      </c>
      <c r="J4" s="9">
        <f aca="true" t="shared" si="1" ref="J4:J54">J3+I4</f>
        <v>1207484827</v>
      </c>
      <c r="K4" s="12">
        <v>43475</v>
      </c>
      <c r="L4" s="6">
        <v>436574288</v>
      </c>
      <c r="M4" s="13">
        <f aca="true" t="shared" si="2" ref="M4:M42">M3+L4</f>
        <v>853061300</v>
      </c>
      <c r="N4" s="12">
        <f>N3+7</f>
        <v>43839</v>
      </c>
      <c r="O4" s="6">
        <v>336299091</v>
      </c>
      <c r="P4" s="13">
        <f aca="true" t="shared" si="3" ref="P4:P54">P3+O4</f>
        <v>883614564</v>
      </c>
    </row>
    <row r="5" spans="1:16" ht="15">
      <c r="A5">
        <v>3</v>
      </c>
      <c r="E5" s="10">
        <v>42753</v>
      </c>
      <c r="F5" s="11">
        <v>383391010</v>
      </c>
      <c r="G5" s="9">
        <f t="shared" si="0"/>
        <v>1479452573</v>
      </c>
      <c r="H5" s="10">
        <v>43117</v>
      </c>
      <c r="I5" s="11">
        <v>386301671</v>
      </c>
      <c r="J5" s="9">
        <f t="shared" si="1"/>
        <v>1593786498</v>
      </c>
      <c r="K5" s="12">
        <v>43482</v>
      </c>
      <c r="L5" s="6">
        <v>432996329.4</v>
      </c>
      <c r="M5" s="13">
        <f t="shared" si="2"/>
        <v>1286057629.4</v>
      </c>
      <c r="N5" s="12">
        <f aca="true" t="shared" si="4" ref="N5:N54">N4+7</f>
        <v>43846</v>
      </c>
      <c r="O5" s="6">
        <v>453198840</v>
      </c>
      <c r="P5" s="13">
        <f t="shared" si="3"/>
        <v>1336813404</v>
      </c>
    </row>
    <row r="6" spans="1:16" ht="15">
      <c r="A6">
        <v>4</v>
      </c>
      <c r="E6" s="10">
        <v>42760</v>
      </c>
      <c r="F6" s="11">
        <v>388461541</v>
      </c>
      <c r="G6" s="9">
        <f t="shared" si="0"/>
        <v>1867914114</v>
      </c>
      <c r="H6" s="14">
        <v>43125</v>
      </c>
      <c r="I6" s="15">
        <v>339835532</v>
      </c>
      <c r="J6" s="9">
        <f t="shared" si="1"/>
        <v>1933622030</v>
      </c>
      <c r="K6" s="12">
        <v>43489</v>
      </c>
      <c r="L6" s="6">
        <v>376282890</v>
      </c>
      <c r="M6" s="13">
        <f t="shared" si="2"/>
        <v>1662340519.4</v>
      </c>
      <c r="N6" s="12">
        <f t="shared" si="4"/>
        <v>43853</v>
      </c>
      <c r="O6" s="6">
        <v>404405312</v>
      </c>
      <c r="P6" s="13">
        <f t="shared" si="3"/>
        <v>1741218716</v>
      </c>
    </row>
    <row r="7" spans="1:16" ht="15">
      <c r="A7">
        <v>5</v>
      </c>
      <c r="E7" s="10">
        <v>42767</v>
      </c>
      <c r="F7" s="11">
        <v>354620133</v>
      </c>
      <c r="G7" s="9">
        <f t="shared" si="0"/>
        <v>2222534247</v>
      </c>
      <c r="H7" s="14">
        <v>43132</v>
      </c>
      <c r="I7" s="15">
        <v>308058508</v>
      </c>
      <c r="J7" s="9">
        <f t="shared" si="1"/>
        <v>2241680538</v>
      </c>
      <c r="K7" s="12">
        <v>43496</v>
      </c>
      <c r="L7" s="6">
        <v>344197918</v>
      </c>
      <c r="M7" s="13">
        <f t="shared" si="2"/>
        <v>2006538437.4</v>
      </c>
      <c r="N7" s="12">
        <f t="shared" si="4"/>
        <v>43860</v>
      </c>
      <c r="O7" s="6">
        <v>396671415</v>
      </c>
      <c r="P7" s="13">
        <f t="shared" si="3"/>
        <v>2137890131</v>
      </c>
    </row>
    <row r="8" spans="1:16" ht="15">
      <c r="A8">
        <v>6</v>
      </c>
      <c r="E8" s="10">
        <v>42774</v>
      </c>
      <c r="F8" s="11">
        <v>326531838</v>
      </c>
      <c r="G8" s="9">
        <f t="shared" si="0"/>
        <v>2549066085</v>
      </c>
      <c r="H8" s="10">
        <v>43139</v>
      </c>
      <c r="I8" s="11">
        <v>421660121</v>
      </c>
      <c r="J8" s="9">
        <f t="shared" si="1"/>
        <v>2663340659</v>
      </c>
      <c r="K8" s="12">
        <v>43503</v>
      </c>
      <c r="L8" s="6">
        <v>355016497</v>
      </c>
      <c r="M8" s="13">
        <f t="shared" si="2"/>
        <v>2361554934.4</v>
      </c>
      <c r="N8" s="12">
        <f t="shared" si="4"/>
        <v>43867</v>
      </c>
      <c r="O8" s="6">
        <v>383978931</v>
      </c>
      <c r="P8" s="13">
        <f t="shared" si="3"/>
        <v>2521869062</v>
      </c>
    </row>
    <row r="9" spans="1:16" ht="15">
      <c r="A9">
        <v>7</v>
      </c>
      <c r="E9" s="10">
        <v>42781</v>
      </c>
      <c r="F9" s="11">
        <v>469411739</v>
      </c>
      <c r="G9" s="9">
        <f t="shared" si="0"/>
        <v>3018477824</v>
      </c>
      <c r="H9" s="10">
        <v>43146</v>
      </c>
      <c r="I9" s="9">
        <v>559419651</v>
      </c>
      <c r="J9" s="9">
        <f t="shared" si="1"/>
        <v>3222760310</v>
      </c>
      <c r="K9" s="12">
        <v>43510</v>
      </c>
      <c r="L9" s="6">
        <v>460671071</v>
      </c>
      <c r="M9" s="13">
        <f t="shared" si="2"/>
        <v>2822226005.4</v>
      </c>
      <c r="N9" s="12">
        <f t="shared" si="4"/>
        <v>43874</v>
      </c>
      <c r="O9" s="6">
        <v>392605276</v>
      </c>
      <c r="P9" s="13">
        <f t="shared" si="3"/>
        <v>2914474338</v>
      </c>
    </row>
    <row r="10" spans="1:16" ht="15">
      <c r="A10">
        <v>8</v>
      </c>
      <c r="E10" s="10">
        <v>42788</v>
      </c>
      <c r="F10" s="11">
        <v>336428793</v>
      </c>
      <c r="G10" s="9">
        <f t="shared" si="0"/>
        <v>3354906617</v>
      </c>
      <c r="H10" s="10">
        <v>43153</v>
      </c>
      <c r="I10" s="9">
        <v>420634874</v>
      </c>
      <c r="J10" s="9">
        <f t="shared" si="1"/>
        <v>3643395184</v>
      </c>
      <c r="K10" s="12">
        <v>43517</v>
      </c>
      <c r="L10" s="6">
        <v>527533116</v>
      </c>
      <c r="M10" s="13">
        <f t="shared" si="2"/>
        <v>3349759121.4</v>
      </c>
      <c r="N10" s="12">
        <f t="shared" si="4"/>
        <v>43881</v>
      </c>
      <c r="O10" s="6">
        <v>320005847</v>
      </c>
      <c r="P10" s="13">
        <f t="shared" si="3"/>
        <v>3234480185</v>
      </c>
    </row>
    <row r="11" spans="1:16" ht="15">
      <c r="A11">
        <v>9</v>
      </c>
      <c r="E11" s="10">
        <v>42795</v>
      </c>
      <c r="F11" s="11">
        <v>283465660</v>
      </c>
      <c r="G11" s="9">
        <f t="shared" si="0"/>
        <v>3638372277</v>
      </c>
      <c r="H11" s="10">
        <v>43160</v>
      </c>
      <c r="I11" s="9">
        <v>357088250</v>
      </c>
      <c r="J11" s="9">
        <f t="shared" si="1"/>
        <v>4000483434</v>
      </c>
      <c r="K11" s="12">
        <v>43524</v>
      </c>
      <c r="L11" s="6">
        <v>388491293</v>
      </c>
      <c r="M11" s="13">
        <f t="shared" si="2"/>
        <v>3738250414.4</v>
      </c>
      <c r="N11" s="12">
        <f t="shared" si="4"/>
        <v>43888</v>
      </c>
      <c r="O11" s="6">
        <v>302657963</v>
      </c>
      <c r="P11" s="13">
        <f t="shared" si="3"/>
        <v>3537138148</v>
      </c>
    </row>
    <row r="12" spans="1:16" ht="15">
      <c r="A12">
        <v>10</v>
      </c>
      <c r="E12" s="10">
        <v>42802</v>
      </c>
      <c r="F12" s="11">
        <v>323024047</v>
      </c>
      <c r="G12" s="9">
        <f t="shared" si="0"/>
        <v>3961396324</v>
      </c>
      <c r="H12" s="10">
        <v>43167</v>
      </c>
      <c r="I12" s="11">
        <v>256002054</v>
      </c>
      <c r="J12" s="9">
        <f t="shared" si="1"/>
        <v>4256485488</v>
      </c>
      <c r="K12" s="12">
        <v>43531</v>
      </c>
      <c r="L12" s="6">
        <v>533344061</v>
      </c>
      <c r="M12" s="13">
        <f t="shared" si="2"/>
        <v>4271594475.4</v>
      </c>
      <c r="N12" s="12">
        <f t="shared" si="4"/>
        <v>43895</v>
      </c>
      <c r="O12" s="6">
        <v>258379185</v>
      </c>
      <c r="P12" s="13">
        <f t="shared" si="3"/>
        <v>3795517333</v>
      </c>
    </row>
    <row r="13" spans="1:16" ht="15">
      <c r="A13">
        <v>11</v>
      </c>
      <c r="E13" s="10">
        <v>42809</v>
      </c>
      <c r="F13" s="11">
        <v>393781734</v>
      </c>
      <c r="G13" s="9">
        <f t="shared" si="0"/>
        <v>4355178058</v>
      </c>
      <c r="H13" s="10">
        <v>43174</v>
      </c>
      <c r="I13" s="11">
        <v>566370635</v>
      </c>
      <c r="J13" s="9">
        <f t="shared" si="1"/>
        <v>4822856123</v>
      </c>
      <c r="K13" s="12">
        <v>43538</v>
      </c>
      <c r="L13" s="6">
        <v>465260058</v>
      </c>
      <c r="M13" s="13">
        <f t="shared" si="2"/>
        <v>4736854533.4</v>
      </c>
      <c r="N13" s="12">
        <f t="shared" si="4"/>
        <v>43902</v>
      </c>
      <c r="O13" s="6">
        <v>0</v>
      </c>
      <c r="P13" s="13">
        <f t="shared" si="3"/>
        <v>3795517333</v>
      </c>
    </row>
    <row r="14" spans="1:16" ht="15">
      <c r="A14">
        <v>12</v>
      </c>
      <c r="E14" s="10">
        <v>42816</v>
      </c>
      <c r="F14" s="11">
        <v>337206298</v>
      </c>
      <c r="G14" s="9">
        <f t="shared" si="0"/>
        <v>4692384356</v>
      </c>
      <c r="H14" s="10">
        <v>43181</v>
      </c>
      <c r="I14" s="11">
        <v>306451601</v>
      </c>
      <c r="J14" s="9">
        <f t="shared" si="1"/>
        <v>5129307724</v>
      </c>
      <c r="K14" s="12">
        <v>43545</v>
      </c>
      <c r="L14" s="6">
        <v>260185948</v>
      </c>
      <c r="M14" s="13">
        <f t="shared" si="2"/>
        <v>4997040481.4</v>
      </c>
      <c r="N14" s="12">
        <f t="shared" si="4"/>
        <v>43909</v>
      </c>
      <c r="O14" s="6">
        <v>0</v>
      </c>
      <c r="P14" s="13">
        <f t="shared" si="3"/>
        <v>3795517333</v>
      </c>
    </row>
    <row r="15" spans="1:16" ht="15">
      <c r="A15">
        <v>13</v>
      </c>
      <c r="E15" s="10">
        <v>42823</v>
      </c>
      <c r="F15" s="11">
        <v>395685357</v>
      </c>
      <c r="G15" s="9">
        <f t="shared" si="0"/>
        <v>5088069713</v>
      </c>
      <c r="H15" s="10">
        <v>43188</v>
      </c>
      <c r="I15" s="11">
        <v>512384643</v>
      </c>
      <c r="J15" s="9">
        <f t="shared" si="1"/>
        <v>5641692367</v>
      </c>
      <c r="K15" s="12">
        <v>43552</v>
      </c>
      <c r="L15" s="6">
        <v>209657510</v>
      </c>
      <c r="M15" s="13">
        <f t="shared" si="2"/>
        <v>5206697991.4</v>
      </c>
      <c r="N15" s="12">
        <f t="shared" si="4"/>
        <v>43916</v>
      </c>
      <c r="O15" s="6">
        <v>0</v>
      </c>
      <c r="P15" s="13">
        <f t="shared" si="3"/>
        <v>3795517333</v>
      </c>
    </row>
    <row r="16" spans="1:16" ht="15">
      <c r="A16">
        <v>14</v>
      </c>
      <c r="E16" s="10">
        <v>42830</v>
      </c>
      <c r="F16" s="11">
        <v>306898579</v>
      </c>
      <c r="G16" s="9">
        <f t="shared" si="0"/>
        <v>5394968292</v>
      </c>
      <c r="H16" s="10">
        <v>43195</v>
      </c>
      <c r="I16" s="11">
        <v>267692457</v>
      </c>
      <c r="J16" s="9">
        <f t="shared" si="1"/>
        <v>5909384824</v>
      </c>
      <c r="K16" s="12">
        <v>43559</v>
      </c>
      <c r="L16" s="6">
        <v>332499088</v>
      </c>
      <c r="M16" s="13">
        <f t="shared" si="2"/>
        <v>5539197079.4</v>
      </c>
      <c r="N16" s="12">
        <f t="shared" si="4"/>
        <v>43923</v>
      </c>
      <c r="O16" s="6">
        <v>0</v>
      </c>
      <c r="P16" s="13">
        <f t="shared" si="3"/>
        <v>3795517333</v>
      </c>
    </row>
    <row r="17" spans="1:16" ht="15">
      <c r="A17">
        <v>15</v>
      </c>
      <c r="E17" s="10">
        <v>42837</v>
      </c>
      <c r="F17" s="11">
        <v>321159449</v>
      </c>
      <c r="G17" s="9">
        <f t="shared" si="0"/>
        <v>5716127741</v>
      </c>
      <c r="H17" s="10">
        <v>43202</v>
      </c>
      <c r="I17" s="11">
        <v>191071252</v>
      </c>
      <c r="J17" s="9">
        <f t="shared" si="1"/>
        <v>6100456076</v>
      </c>
      <c r="K17" s="12">
        <v>43566</v>
      </c>
      <c r="L17" s="6">
        <v>320220789</v>
      </c>
      <c r="M17" s="13">
        <f t="shared" si="2"/>
        <v>5859417868.4</v>
      </c>
      <c r="N17" s="12">
        <f t="shared" si="4"/>
        <v>43930</v>
      </c>
      <c r="O17" s="6">
        <v>0</v>
      </c>
      <c r="P17" s="13">
        <f t="shared" si="3"/>
        <v>3795517333</v>
      </c>
    </row>
    <row r="18" spans="1:16" ht="15">
      <c r="A18">
        <v>16</v>
      </c>
      <c r="E18" s="10">
        <v>42844</v>
      </c>
      <c r="F18" s="11">
        <v>662155640</v>
      </c>
      <c r="G18" s="9">
        <f t="shared" si="0"/>
        <v>6378283381</v>
      </c>
      <c r="H18" s="10">
        <v>43209</v>
      </c>
      <c r="I18" s="11">
        <v>152160473</v>
      </c>
      <c r="J18" s="9">
        <f t="shared" si="1"/>
        <v>6252616549</v>
      </c>
      <c r="K18" s="12">
        <v>43573</v>
      </c>
      <c r="L18" s="6">
        <v>330580192</v>
      </c>
      <c r="M18" s="13">
        <f t="shared" si="2"/>
        <v>6189998060.4</v>
      </c>
      <c r="N18" s="12">
        <f t="shared" si="4"/>
        <v>43937</v>
      </c>
      <c r="O18" s="6">
        <v>0</v>
      </c>
      <c r="P18" s="13">
        <f t="shared" si="3"/>
        <v>3795517333</v>
      </c>
    </row>
    <row r="19" spans="1:16" ht="15">
      <c r="A19">
        <v>17</v>
      </c>
      <c r="E19" s="10">
        <v>42851</v>
      </c>
      <c r="F19" s="11">
        <v>364027699</v>
      </c>
      <c r="G19" s="9">
        <f t="shared" si="0"/>
        <v>6742311080</v>
      </c>
      <c r="H19" s="10">
        <v>43216</v>
      </c>
      <c r="I19" s="11">
        <v>627324721</v>
      </c>
      <c r="J19" s="9">
        <f t="shared" si="1"/>
        <v>6879941270</v>
      </c>
      <c r="K19" s="12">
        <v>43580</v>
      </c>
      <c r="L19" s="6">
        <v>903108117</v>
      </c>
      <c r="M19" s="13">
        <f t="shared" si="2"/>
        <v>7093106177.4</v>
      </c>
      <c r="N19" s="12">
        <f t="shared" si="4"/>
        <v>43944</v>
      </c>
      <c r="O19" s="6">
        <v>0</v>
      </c>
      <c r="P19" s="13">
        <f t="shared" si="3"/>
        <v>3795517333</v>
      </c>
    </row>
    <row r="20" spans="1:16" ht="15">
      <c r="A20">
        <v>18</v>
      </c>
      <c r="E20" s="10">
        <v>42858</v>
      </c>
      <c r="F20" s="11">
        <v>309718749</v>
      </c>
      <c r="G20" s="9">
        <f t="shared" si="0"/>
        <v>7052029829</v>
      </c>
      <c r="H20" s="10">
        <v>43223</v>
      </c>
      <c r="I20" s="11">
        <v>338817321</v>
      </c>
      <c r="J20" s="9">
        <f t="shared" si="1"/>
        <v>7218758591</v>
      </c>
      <c r="K20" s="12">
        <v>43587</v>
      </c>
      <c r="L20" s="6">
        <v>439403048</v>
      </c>
      <c r="M20" s="13">
        <f t="shared" si="2"/>
        <v>7532509225.4</v>
      </c>
      <c r="N20" s="12">
        <f t="shared" si="4"/>
        <v>43951</v>
      </c>
      <c r="O20" s="6">
        <v>0</v>
      </c>
      <c r="P20" s="13">
        <f t="shared" si="3"/>
        <v>3795517333</v>
      </c>
    </row>
    <row r="21" spans="1:16" ht="15">
      <c r="A21">
        <v>19</v>
      </c>
      <c r="E21" s="10">
        <v>42865</v>
      </c>
      <c r="F21" s="11">
        <v>345536304</v>
      </c>
      <c r="G21" s="9">
        <f t="shared" si="0"/>
        <v>7397566133</v>
      </c>
      <c r="H21" s="10">
        <v>43230</v>
      </c>
      <c r="I21" s="11">
        <v>284685786</v>
      </c>
      <c r="J21" s="9">
        <f t="shared" si="1"/>
        <v>7503444377</v>
      </c>
      <c r="K21" s="12">
        <v>43594</v>
      </c>
      <c r="L21" s="6">
        <v>407343186</v>
      </c>
      <c r="M21" s="13">
        <f t="shared" si="2"/>
        <v>7939852411.4</v>
      </c>
      <c r="N21" s="12">
        <f t="shared" si="4"/>
        <v>43958</v>
      </c>
      <c r="O21" s="6">
        <v>0</v>
      </c>
      <c r="P21" s="13">
        <f t="shared" si="3"/>
        <v>3795517333</v>
      </c>
    </row>
    <row r="22" spans="1:16" ht="15">
      <c r="A22">
        <v>20</v>
      </c>
      <c r="E22" s="10">
        <v>42872</v>
      </c>
      <c r="F22" s="11">
        <v>284755275</v>
      </c>
      <c r="G22" s="9">
        <f t="shared" si="0"/>
        <v>7682321408</v>
      </c>
      <c r="H22" s="10">
        <v>43237</v>
      </c>
      <c r="I22" s="11">
        <v>515394196</v>
      </c>
      <c r="J22" s="9">
        <f t="shared" si="1"/>
        <v>8018838573</v>
      </c>
      <c r="K22" s="12">
        <v>43601</v>
      </c>
      <c r="L22" s="6">
        <v>343112639.95</v>
      </c>
      <c r="M22" s="13">
        <f t="shared" si="2"/>
        <v>8282965051.349999</v>
      </c>
      <c r="N22" s="12">
        <f t="shared" si="4"/>
        <v>43965</v>
      </c>
      <c r="O22" s="6">
        <v>0</v>
      </c>
      <c r="P22" s="13">
        <f t="shared" si="3"/>
        <v>3795517333</v>
      </c>
    </row>
    <row r="23" spans="1:16" ht="15">
      <c r="A23">
        <v>21</v>
      </c>
      <c r="E23" s="10">
        <v>42879</v>
      </c>
      <c r="F23" s="11">
        <v>295200745</v>
      </c>
      <c r="G23" s="9">
        <f t="shared" si="0"/>
        <v>7977522153</v>
      </c>
      <c r="H23" s="10">
        <v>43244</v>
      </c>
      <c r="I23" s="11">
        <v>391474999</v>
      </c>
      <c r="J23" s="9">
        <f t="shared" si="1"/>
        <v>8410313572</v>
      </c>
      <c r="K23" s="12">
        <v>43608</v>
      </c>
      <c r="L23" s="6">
        <v>364054506</v>
      </c>
      <c r="M23" s="13">
        <f t="shared" si="2"/>
        <v>8647019557.349998</v>
      </c>
      <c r="N23" s="12">
        <f t="shared" si="4"/>
        <v>43972</v>
      </c>
      <c r="O23" s="6">
        <v>0</v>
      </c>
      <c r="P23" s="13">
        <f t="shared" si="3"/>
        <v>3795517333</v>
      </c>
    </row>
    <row r="24" spans="1:16" ht="15">
      <c r="A24">
        <v>22</v>
      </c>
      <c r="E24" s="10">
        <v>42886</v>
      </c>
      <c r="F24" s="11">
        <v>335441078</v>
      </c>
      <c r="G24" s="9">
        <f t="shared" si="0"/>
        <v>8312963231</v>
      </c>
      <c r="H24" s="10">
        <v>43251</v>
      </c>
      <c r="I24" s="11">
        <v>310207387</v>
      </c>
      <c r="J24" s="9">
        <f t="shared" si="1"/>
        <v>8720520959</v>
      </c>
      <c r="K24" s="12">
        <v>43615</v>
      </c>
      <c r="L24" s="6">
        <v>291977909</v>
      </c>
      <c r="M24" s="13">
        <f t="shared" si="2"/>
        <v>8938997466.349998</v>
      </c>
      <c r="N24" s="12">
        <f t="shared" si="4"/>
        <v>43979</v>
      </c>
      <c r="O24" s="6">
        <v>0</v>
      </c>
      <c r="P24" s="13">
        <f t="shared" si="3"/>
        <v>3795517333</v>
      </c>
    </row>
    <row r="25" spans="1:16" ht="15">
      <c r="A25">
        <v>23</v>
      </c>
      <c r="E25" s="10">
        <v>42893</v>
      </c>
      <c r="F25" s="11">
        <v>313079465</v>
      </c>
      <c r="G25" s="9">
        <f t="shared" si="0"/>
        <v>8626042696</v>
      </c>
      <c r="H25" s="10">
        <v>43258</v>
      </c>
      <c r="I25" s="11">
        <v>476583385</v>
      </c>
      <c r="J25" s="9">
        <f t="shared" si="1"/>
        <v>9197104344</v>
      </c>
      <c r="K25" s="12">
        <v>43622</v>
      </c>
      <c r="L25" s="6">
        <v>319874210</v>
      </c>
      <c r="M25" s="13">
        <f t="shared" si="2"/>
        <v>9258871676.349998</v>
      </c>
      <c r="N25" s="12">
        <f t="shared" si="4"/>
        <v>43986</v>
      </c>
      <c r="O25" s="6">
        <v>0</v>
      </c>
      <c r="P25" s="13">
        <f t="shared" si="3"/>
        <v>3795517333</v>
      </c>
    </row>
    <row r="26" spans="1:16" ht="15">
      <c r="A26">
        <v>24</v>
      </c>
      <c r="E26" s="10">
        <v>42900</v>
      </c>
      <c r="F26" s="11">
        <v>290545594</v>
      </c>
      <c r="G26" s="9">
        <f t="shared" si="0"/>
        <v>8916588290</v>
      </c>
      <c r="H26" s="10">
        <v>43265</v>
      </c>
      <c r="I26" s="11">
        <v>398204863</v>
      </c>
      <c r="J26" s="9">
        <f t="shared" si="1"/>
        <v>9595309207</v>
      </c>
      <c r="K26" s="12">
        <v>43629</v>
      </c>
      <c r="L26" s="6">
        <v>266152180</v>
      </c>
      <c r="M26" s="13">
        <f t="shared" si="2"/>
        <v>9525023856.349998</v>
      </c>
      <c r="N26" s="12">
        <f t="shared" si="4"/>
        <v>43993</v>
      </c>
      <c r="O26" s="6">
        <v>0</v>
      </c>
      <c r="P26" s="13">
        <f t="shared" si="3"/>
        <v>3795517333</v>
      </c>
    </row>
    <row r="27" spans="1:16" ht="15">
      <c r="A27">
        <v>25</v>
      </c>
      <c r="E27" s="10">
        <v>42907</v>
      </c>
      <c r="F27" s="11">
        <v>356804719</v>
      </c>
      <c r="G27" s="9">
        <f t="shared" si="0"/>
        <v>9273393009</v>
      </c>
      <c r="H27" s="10">
        <v>43272</v>
      </c>
      <c r="I27" s="11">
        <v>429895538</v>
      </c>
      <c r="J27" s="9">
        <f t="shared" si="1"/>
        <v>10025204745</v>
      </c>
      <c r="K27" s="12">
        <v>43636</v>
      </c>
      <c r="L27" s="6">
        <v>327372436</v>
      </c>
      <c r="M27" s="13">
        <f t="shared" si="2"/>
        <v>9852396292.349998</v>
      </c>
      <c r="N27" s="12">
        <f t="shared" si="4"/>
        <v>44000</v>
      </c>
      <c r="O27" s="6">
        <v>3830877</v>
      </c>
      <c r="P27" s="13">
        <f t="shared" si="3"/>
        <v>3799348210</v>
      </c>
    </row>
    <row r="28" spans="1:16" ht="15">
      <c r="A28">
        <v>26</v>
      </c>
      <c r="E28" s="10">
        <v>42914</v>
      </c>
      <c r="F28" s="11">
        <v>315660451</v>
      </c>
      <c r="G28" s="9">
        <f t="shared" si="0"/>
        <v>9589053460</v>
      </c>
      <c r="H28" s="10">
        <v>43279</v>
      </c>
      <c r="I28" s="11">
        <v>319869520</v>
      </c>
      <c r="J28" s="9">
        <f t="shared" si="1"/>
        <v>10345074265</v>
      </c>
      <c r="K28" s="12">
        <v>43643</v>
      </c>
      <c r="L28" s="6">
        <v>344801561</v>
      </c>
      <c r="M28" s="13">
        <f t="shared" si="2"/>
        <v>10197197853.349998</v>
      </c>
      <c r="N28" s="12">
        <f t="shared" si="4"/>
        <v>44007</v>
      </c>
      <c r="O28" s="6">
        <v>11549996</v>
      </c>
      <c r="P28" s="13">
        <f t="shared" si="3"/>
        <v>3810898206</v>
      </c>
    </row>
    <row r="29" spans="1:16" ht="15">
      <c r="A29">
        <v>27</v>
      </c>
      <c r="E29" s="10">
        <v>42921</v>
      </c>
      <c r="F29" s="11">
        <v>491105169</v>
      </c>
      <c r="G29" s="9">
        <f t="shared" si="0"/>
        <v>10080158629</v>
      </c>
      <c r="H29" s="10">
        <v>43286</v>
      </c>
      <c r="I29" s="11">
        <v>445569428</v>
      </c>
      <c r="J29" s="9">
        <f t="shared" si="1"/>
        <v>10790643693</v>
      </c>
      <c r="K29" s="12">
        <v>43650</v>
      </c>
      <c r="L29" s="6">
        <v>579893514</v>
      </c>
      <c r="M29" s="13">
        <f t="shared" si="2"/>
        <v>10777091367.349998</v>
      </c>
      <c r="N29" s="12">
        <f t="shared" si="4"/>
        <v>44014</v>
      </c>
      <c r="O29" s="6">
        <v>52114975</v>
      </c>
      <c r="P29" s="13">
        <f t="shared" si="3"/>
        <v>3863013181</v>
      </c>
    </row>
    <row r="30" spans="1:16" ht="15">
      <c r="A30">
        <v>28</v>
      </c>
      <c r="E30" s="10">
        <v>42928</v>
      </c>
      <c r="F30" s="11">
        <v>425497193</v>
      </c>
      <c r="G30" s="9">
        <f t="shared" si="0"/>
        <v>10505655822</v>
      </c>
      <c r="H30" s="10">
        <v>43293</v>
      </c>
      <c r="I30" s="11">
        <v>476403814</v>
      </c>
      <c r="J30" s="9">
        <f t="shared" si="1"/>
        <v>11267047507</v>
      </c>
      <c r="K30" s="12">
        <v>43657</v>
      </c>
      <c r="L30" s="6">
        <v>489176908</v>
      </c>
      <c r="M30" s="13">
        <f t="shared" si="2"/>
        <v>11266268275.349998</v>
      </c>
      <c r="N30" s="12">
        <f t="shared" si="4"/>
        <v>44021</v>
      </c>
      <c r="O30" s="6">
        <v>63724428</v>
      </c>
      <c r="P30" s="13">
        <f t="shared" si="3"/>
        <v>3926737609</v>
      </c>
    </row>
    <row r="31" spans="1:16" ht="15">
      <c r="A31">
        <v>29</v>
      </c>
      <c r="E31" s="10">
        <v>42935</v>
      </c>
      <c r="F31" s="11">
        <v>481221501</v>
      </c>
      <c r="G31" s="9">
        <f t="shared" si="0"/>
        <v>10986877323</v>
      </c>
      <c r="H31" s="10">
        <v>43300</v>
      </c>
      <c r="I31" s="11">
        <v>586985402</v>
      </c>
      <c r="J31" s="9">
        <f t="shared" si="1"/>
        <v>11854032909</v>
      </c>
      <c r="K31" s="12">
        <v>43664</v>
      </c>
      <c r="L31" s="6">
        <v>483028072</v>
      </c>
      <c r="M31" s="13">
        <f t="shared" si="2"/>
        <v>11749296347.349998</v>
      </c>
      <c r="N31" s="12">
        <f t="shared" si="4"/>
        <v>44028</v>
      </c>
      <c r="O31" s="6">
        <v>83666939</v>
      </c>
      <c r="P31" s="13">
        <f t="shared" si="3"/>
        <v>4010404548</v>
      </c>
    </row>
    <row r="32" spans="1:16" ht="15">
      <c r="A32">
        <v>30</v>
      </c>
      <c r="E32" s="10">
        <v>42942</v>
      </c>
      <c r="F32" s="11">
        <v>458111172</v>
      </c>
      <c r="G32" s="9">
        <f t="shared" si="0"/>
        <v>11444988495</v>
      </c>
      <c r="H32" s="10">
        <v>43307</v>
      </c>
      <c r="I32" s="11">
        <v>569695891</v>
      </c>
      <c r="J32" s="9">
        <f t="shared" si="1"/>
        <v>12423728800</v>
      </c>
      <c r="K32" s="12">
        <v>43671</v>
      </c>
      <c r="L32" s="6">
        <v>419295519</v>
      </c>
      <c r="M32" s="13">
        <f t="shared" si="2"/>
        <v>12168591866.349998</v>
      </c>
      <c r="N32" s="12">
        <f t="shared" si="4"/>
        <v>44035</v>
      </c>
      <c r="O32" s="6">
        <v>108224125</v>
      </c>
      <c r="P32" s="13">
        <f t="shared" si="3"/>
        <v>4118628673</v>
      </c>
    </row>
    <row r="33" spans="1:16" ht="15">
      <c r="A33">
        <v>31</v>
      </c>
      <c r="E33" s="10">
        <v>42949</v>
      </c>
      <c r="F33" s="11">
        <v>321363775</v>
      </c>
      <c r="G33" s="9">
        <f t="shared" si="0"/>
        <v>11766352270</v>
      </c>
      <c r="H33" s="10">
        <v>43314</v>
      </c>
      <c r="I33" s="11">
        <v>502008115</v>
      </c>
      <c r="J33" s="9">
        <f t="shared" si="1"/>
        <v>12925736915</v>
      </c>
      <c r="K33" s="12">
        <v>43678</v>
      </c>
      <c r="L33" s="6">
        <v>461285831</v>
      </c>
      <c r="M33" s="13">
        <f t="shared" si="2"/>
        <v>12629877697.349998</v>
      </c>
      <c r="N33" s="12">
        <f t="shared" si="4"/>
        <v>44042</v>
      </c>
      <c r="O33" s="6">
        <v>122098007</v>
      </c>
      <c r="P33" s="13">
        <f t="shared" si="3"/>
        <v>4240726680</v>
      </c>
    </row>
    <row r="34" spans="1:16" ht="15">
      <c r="A34">
        <v>32</v>
      </c>
      <c r="E34" s="10">
        <v>42956</v>
      </c>
      <c r="F34" s="11">
        <v>393578747</v>
      </c>
      <c r="G34" s="9">
        <f t="shared" si="0"/>
        <v>12159931017</v>
      </c>
      <c r="H34" s="10">
        <v>43321</v>
      </c>
      <c r="I34" s="11">
        <v>496159807</v>
      </c>
      <c r="J34" s="9">
        <f t="shared" si="1"/>
        <v>13421896722</v>
      </c>
      <c r="K34" s="12">
        <v>43685</v>
      </c>
      <c r="L34" s="6">
        <v>375999108</v>
      </c>
      <c r="M34" s="13">
        <f t="shared" si="2"/>
        <v>13005876805.349998</v>
      </c>
      <c r="N34" s="12">
        <f t="shared" si="4"/>
        <v>44049</v>
      </c>
      <c r="O34" s="6">
        <v>126955526</v>
      </c>
      <c r="P34" s="13">
        <f t="shared" si="3"/>
        <v>4367682206</v>
      </c>
    </row>
    <row r="35" spans="1:16" ht="15">
      <c r="A35">
        <v>33</v>
      </c>
      <c r="E35" s="10">
        <v>42963</v>
      </c>
      <c r="F35" s="11">
        <v>464829698</v>
      </c>
      <c r="G35" s="9">
        <f t="shared" si="0"/>
        <v>12624760715</v>
      </c>
      <c r="H35" s="10">
        <v>43328</v>
      </c>
      <c r="I35" s="11">
        <v>417766600</v>
      </c>
      <c r="J35" s="9">
        <f t="shared" si="1"/>
        <v>13839663322</v>
      </c>
      <c r="K35" s="12">
        <v>43692</v>
      </c>
      <c r="L35" s="6">
        <v>537280319</v>
      </c>
      <c r="M35" s="13">
        <f t="shared" si="2"/>
        <v>13543157124.349998</v>
      </c>
      <c r="N35" s="12">
        <f t="shared" si="4"/>
        <v>44056</v>
      </c>
      <c r="O35" s="6"/>
      <c r="P35" s="13">
        <f t="shared" si="3"/>
        <v>4367682206</v>
      </c>
    </row>
    <row r="36" spans="1:16" ht="15">
      <c r="A36">
        <v>34</v>
      </c>
      <c r="B36" s="10">
        <v>42606</v>
      </c>
      <c r="C36" s="16">
        <v>430494880</v>
      </c>
      <c r="E36" s="10">
        <v>42970</v>
      </c>
      <c r="F36" s="11">
        <v>449523761</v>
      </c>
      <c r="G36" s="9">
        <f t="shared" si="0"/>
        <v>13074284476</v>
      </c>
      <c r="H36" s="10">
        <v>43335</v>
      </c>
      <c r="I36" s="11">
        <v>443188884</v>
      </c>
      <c r="J36" s="9">
        <f t="shared" si="1"/>
        <v>14282852206</v>
      </c>
      <c r="K36" s="12">
        <v>43699</v>
      </c>
      <c r="L36" s="6">
        <v>398706227</v>
      </c>
      <c r="M36" s="13">
        <f t="shared" si="2"/>
        <v>13941863351.349998</v>
      </c>
      <c r="N36" s="12">
        <f t="shared" si="4"/>
        <v>44063</v>
      </c>
      <c r="O36" s="6"/>
      <c r="P36" s="13">
        <f t="shared" si="3"/>
        <v>4367682206</v>
      </c>
    </row>
    <row r="37" spans="1:16" ht="15">
      <c r="A37">
        <v>35</v>
      </c>
      <c r="B37" s="10">
        <v>42613</v>
      </c>
      <c r="C37" s="16">
        <v>340505880</v>
      </c>
      <c r="E37" s="10">
        <v>42977</v>
      </c>
      <c r="F37" s="11">
        <v>326888184</v>
      </c>
      <c r="G37" s="9">
        <f t="shared" si="0"/>
        <v>13401172660</v>
      </c>
      <c r="H37" s="10">
        <v>43342</v>
      </c>
      <c r="I37" s="11">
        <v>273565018</v>
      </c>
      <c r="J37" s="9">
        <f t="shared" si="1"/>
        <v>14556417224</v>
      </c>
      <c r="K37" s="12">
        <v>43706</v>
      </c>
      <c r="L37" s="6">
        <v>261710811</v>
      </c>
      <c r="M37" s="13">
        <f t="shared" si="2"/>
        <v>14203574162.349998</v>
      </c>
      <c r="N37" s="12">
        <f t="shared" si="4"/>
        <v>44070</v>
      </c>
      <c r="O37" s="6"/>
      <c r="P37" s="13">
        <f t="shared" si="3"/>
        <v>4367682206</v>
      </c>
    </row>
    <row r="38" spans="1:16" ht="15">
      <c r="A38">
        <v>36</v>
      </c>
      <c r="B38" s="10">
        <v>42620</v>
      </c>
      <c r="C38" s="16">
        <v>233505368</v>
      </c>
      <c r="E38" s="10">
        <v>42984</v>
      </c>
      <c r="F38" s="11">
        <v>279936040</v>
      </c>
      <c r="G38" s="9">
        <f t="shared" si="0"/>
        <v>13681108700</v>
      </c>
      <c r="H38" s="10">
        <v>43349</v>
      </c>
      <c r="I38" s="11">
        <v>313930166</v>
      </c>
      <c r="J38" s="9">
        <f t="shared" si="1"/>
        <v>14870347390</v>
      </c>
      <c r="K38" s="12">
        <v>43713</v>
      </c>
      <c r="L38" s="6">
        <v>373046671</v>
      </c>
      <c r="M38" s="13">
        <f t="shared" si="2"/>
        <v>14576620833.349998</v>
      </c>
      <c r="N38" s="12">
        <f t="shared" si="4"/>
        <v>44077</v>
      </c>
      <c r="O38" s="6"/>
      <c r="P38" s="13">
        <f t="shared" si="3"/>
        <v>4367682206</v>
      </c>
    </row>
    <row r="39" spans="1:16" ht="15">
      <c r="A39">
        <v>37</v>
      </c>
      <c r="B39" s="10">
        <v>42627</v>
      </c>
      <c r="C39" s="16">
        <v>205716266</v>
      </c>
      <c r="E39" s="17">
        <v>42991</v>
      </c>
      <c r="F39" s="11">
        <v>346406893</v>
      </c>
      <c r="G39" s="9">
        <f t="shared" si="0"/>
        <v>14027515593</v>
      </c>
      <c r="H39" s="10">
        <v>43356</v>
      </c>
      <c r="I39" s="11">
        <v>322235268</v>
      </c>
      <c r="J39" s="9">
        <f t="shared" si="1"/>
        <v>15192582658</v>
      </c>
      <c r="K39" s="12">
        <v>43720</v>
      </c>
      <c r="L39" s="6">
        <v>236362445</v>
      </c>
      <c r="M39" s="13">
        <f t="shared" si="2"/>
        <v>14812983278.349998</v>
      </c>
      <c r="N39" s="12">
        <f t="shared" si="4"/>
        <v>44084</v>
      </c>
      <c r="O39" s="6"/>
      <c r="P39" s="13">
        <f t="shared" si="3"/>
        <v>4367682206</v>
      </c>
    </row>
    <row r="40" spans="1:16" ht="15">
      <c r="A40">
        <v>38</v>
      </c>
      <c r="B40" s="10">
        <v>42634</v>
      </c>
      <c r="C40" s="16">
        <v>303921614</v>
      </c>
      <c r="E40" s="10">
        <v>42998</v>
      </c>
      <c r="F40" s="11">
        <v>326293940</v>
      </c>
      <c r="G40" s="9">
        <f t="shared" si="0"/>
        <v>14353809533</v>
      </c>
      <c r="H40" s="10">
        <v>43363</v>
      </c>
      <c r="I40" s="11">
        <v>327876488</v>
      </c>
      <c r="J40" s="9">
        <f t="shared" si="1"/>
        <v>15520459146</v>
      </c>
      <c r="K40" s="12">
        <v>43727</v>
      </c>
      <c r="L40" s="6">
        <v>254855443</v>
      </c>
      <c r="M40" s="13">
        <f t="shared" si="2"/>
        <v>15067838721.349998</v>
      </c>
      <c r="N40" s="12">
        <f t="shared" si="4"/>
        <v>44091</v>
      </c>
      <c r="O40" s="6"/>
      <c r="P40" s="13">
        <f t="shared" si="3"/>
        <v>4367682206</v>
      </c>
    </row>
    <row r="41" spans="1:16" ht="15">
      <c r="A41">
        <v>39</v>
      </c>
      <c r="B41" s="10">
        <v>42641</v>
      </c>
      <c r="C41" s="16">
        <v>289401977</v>
      </c>
      <c r="E41" s="10">
        <v>43005</v>
      </c>
      <c r="F41" s="11">
        <v>325680771</v>
      </c>
      <c r="G41" s="9">
        <f t="shared" si="0"/>
        <v>14679490304</v>
      </c>
      <c r="H41" s="10">
        <v>43370</v>
      </c>
      <c r="I41" s="11">
        <v>297086389</v>
      </c>
      <c r="J41" s="9">
        <f t="shared" si="1"/>
        <v>15817545535</v>
      </c>
      <c r="K41" s="12">
        <v>43734</v>
      </c>
      <c r="L41" s="6">
        <v>279045780</v>
      </c>
      <c r="M41" s="13">
        <f t="shared" si="2"/>
        <v>15346884501.349998</v>
      </c>
      <c r="N41" s="12">
        <f t="shared" si="4"/>
        <v>44098</v>
      </c>
      <c r="O41" s="6"/>
      <c r="P41" s="13">
        <f t="shared" si="3"/>
        <v>4367682206</v>
      </c>
    </row>
    <row r="42" spans="1:16" ht="15">
      <c r="A42">
        <v>40</v>
      </c>
      <c r="B42" s="10">
        <v>42648</v>
      </c>
      <c r="C42" s="16">
        <v>281812898</v>
      </c>
      <c r="E42" s="10">
        <v>43012</v>
      </c>
      <c r="F42" s="11">
        <v>240473386</v>
      </c>
      <c r="G42" s="9">
        <f t="shared" si="0"/>
        <v>14919963690</v>
      </c>
      <c r="H42" s="10">
        <v>43377</v>
      </c>
      <c r="I42" s="11">
        <v>426142451</v>
      </c>
      <c r="J42" s="9">
        <f t="shared" si="1"/>
        <v>16243687986</v>
      </c>
      <c r="K42" s="12">
        <v>43741</v>
      </c>
      <c r="L42" s="6">
        <v>419920734</v>
      </c>
      <c r="M42" s="13">
        <f t="shared" si="2"/>
        <v>15766805235.349998</v>
      </c>
      <c r="N42" s="12">
        <f t="shared" si="4"/>
        <v>44105</v>
      </c>
      <c r="O42" s="6"/>
      <c r="P42" s="13">
        <f t="shared" si="3"/>
        <v>4367682206</v>
      </c>
    </row>
    <row r="43" spans="1:16" ht="15">
      <c r="A43">
        <v>41</v>
      </c>
      <c r="B43" s="10">
        <v>42655</v>
      </c>
      <c r="C43" s="16">
        <v>268344185</v>
      </c>
      <c r="E43" s="10">
        <v>43019</v>
      </c>
      <c r="F43" s="11">
        <v>265986575</v>
      </c>
      <c r="G43" s="9">
        <f t="shared" si="0"/>
        <v>15185950265</v>
      </c>
      <c r="H43" s="10">
        <v>43384</v>
      </c>
      <c r="I43" s="11">
        <v>304936286</v>
      </c>
      <c r="J43" s="9">
        <f t="shared" si="1"/>
        <v>16548624272</v>
      </c>
      <c r="K43" s="19">
        <v>43748</v>
      </c>
      <c r="L43" s="6">
        <v>351898248</v>
      </c>
      <c r="M43" s="13">
        <f aca="true" t="shared" si="5" ref="M43:M48">M42+L43</f>
        <v>16118703483.349998</v>
      </c>
      <c r="N43" s="12">
        <f t="shared" si="4"/>
        <v>44112</v>
      </c>
      <c r="O43" s="6"/>
      <c r="P43" s="13">
        <f t="shared" si="3"/>
        <v>4367682206</v>
      </c>
    </row>
    <row r="44" spans="1:16" ht="15">
      <c r="A44">
        <v>42</v>
      </c>
      <c r="B44" s="10">
        <v>42662</v>
      </c>
      <c r="C44" s="16">
        <v>341255627</v>
      </c>
      <c r="E44" s="10">
        <v>43026</v>
      </c>
      <c r="F44" s="11">
        <v>239179979</v>
      </c>
      <c r="G44" s="9">
        <f t="shared" si="0"/>
        <v>15425130244</v>
      </c>
      <c r="H44" s="10">
        <v>43391</v>
      </c>
      <c r="I44" s="11">
        <v>459833828</v>
      </c>
      <c r="J44" s="9">
        <f t="shared" si="1"/>
        <v>17008458100</v>
      </c>
      <c r="K44" s="19">
        <v>43755</v>
      </c>
      <c r="L44" s="6">
        <v>399764097</v>
      </c>
      <c r="M44" s="13">
        <f t="shared" si="5"/>
        <v>16518467580.349998</v>
      </c>
      <c r="N44" s="12">
        <f t="shared" si="4"/>
        <v>44119</v>
      </c>
      <c r="O44" s="6"/>
      <c r="P44" s="13">
        <f t="shared" si="3"/>
        <v>4367682206</v>
      </c>
    </row>
    <row r="45" spans="1:16" ht="15">
      <c r="A45">
        <v>43</v>
      </c>
      <c r="B45" s="10">
        <v>42669</v>
      </c>
      <c r="C45" s="16">
        <v>287113974</v>
      </c>
      <c r="E45" s="10">
        <v>43033</v>
      </c>
      <c r="F45" s="11">
        <v>355020814</v>
      </c>
      <c r="G45" s="9">
        <f t="shared" si="0"/>
        <v>15780151058</v>
      </c>
      <c r="H45" s="10">
        <v>43398</v>
      </c>
      <c r="I45" s="11">
        <v>344853003</v>
      </c>
      <c r="J45" s="9">
        <f t="shared" si="1"/>
        <v>17353311103</v>
      </c>
      <c r="K45" s="19">
        <v>43762</v>
      </c>
      <c r="L45" s="6">
        <v>332984398</v>
      </c>
      <c r="M45" s="13">
        <f t="shared" si="5"/>
        <v>16851451978.349998</v>
      </c>
      <c r="N45" s="12">
        <f t="shared" si="4"/>
        <v>44126</v>
      </c>
      <c r="O45" s="6"/>
      <c r="P45" s="13">
        <f t="shared" si="3"/>
        <v>4367682206</v>
      </c>
    </row>
    <row r="46" spans="1:16" ht="15">
      <c r="A46">
        <v>44</v>
      </c>
      <c r="B46" s="10">
        <v>42676</v>
      </c>
      <c r="C46" s="16">
        <v>377795080</v>
      </c>
      <c r="E46" s="10">
        <v>43040</v>
      </c>
      <c r="F46" s="11">
        <v>308968596</v>
      </c>
      <c r="G46" s="9">
        <f t="shared" si="0"/>
        <v>16089119654</v>
      </c>
      <c r="H46" s="10">
        <v>43405</v>
      </c>
      <c r="I46" s="11">
        <v>490944384</v>
      </c>
      <c r="J46" s="9">
        <f t="shared" si="1"/>
        <v>17844255487</v>
      </c>
      <c r="K46" s="12">
        <v>43769</v>
      </c>
      <c r="L46" s="6">
        <v>449031321</v>
      </c>
      <c r="M46" s="13">
        <f t="shared" si="5"/>
        <v>17300483299.35</v>
      </c>
      <c r="N46" s="12">
        <f t="shared" si="4"/>
        <v>44133</v>
      </c>
      <c r="O46" s="6"/>
      <c r="P46" s="13">
        <f t="shared" si="3"/>
        <v>4367682206</v>
      </c>
    </row>
    <row r="47" spans="1:16" ht="15">
      <c r="A47">
        <v>45</v>
      </c>
      <c r="B47" s="10">
        <v>42683</v>
      </c>
      <c r="C47" s="16">
        <v>404525798</v>
      </c>
      <c r="E47" s="10">
        <v>43047</v>
      </c>
      <c r="F47" s="11">
        <v>507897538</v>
      </c>
      <c r="G47" s="9">
        <f t="shared" si="0"/>
        <v>16597017192</v>
      </c>
      <c r="H47" s="10">
        <v>43412</v>
      </c>
      <c r="I47" s="11">
        <v>353312537</v>
      </c>
      <c r="J47" s="9">
        <f t="shared" si="1"/>
        <v>18197568024</v>
      </c>
      <c r="K47" s="12">
        <v>43776</v>
      </c>
      <c r="L47" s="6">
        <v>366779171</v>
      </c>
      <c r="M47" s="13">
        <f t="shared" si="5"/>
        <v>17667262470.35</v>
      </c>
      <c r="N47" s="12">
        <f t="shared" si="4"/>
        <v>44140</v>
      </c>
      <c r="O47" s="6"/>
      <c r="P47" s="13">
        <f t="shared" si="3"/>
        <v>4367682206</v>
      </c>
    </row>
    <row r="48" spans="1:16" ht="15">
      <c r="A48">
        <v>46</v>
      </c>
      <c r="B48" s="10">
        <v>42690</v>
      </c>
      <c r="C48" s="16">
        <v>343945584</v>
      </c>
      <c r="E48" s="10">
        <v>43054</v>
      </c>
      <c r="F48" s="11">
        <v>425996690</v>
      </c>
      <c r="G48" s="9">
        <f t="shared" si="0"/>
        <v>17023013882</v>
      </c>
      <c r="H48" s="10">
        <v>43419</v>
      </c>
      <c r="I48" s="11">
        <v>463245439</v>
      </c>
      <c r="J48" s="9">
        <f t="shared" si="1"/>
        <v>18660813463</v>
      </c>
      <c r="K48" s="12">
        <v>43783</v>
      </c>
      <c r="L48" s="6">
        <v>364473277.26</v>
      </c>
      <c r="M48" s="13">
        <f t="shared" si="5"/>
        <v>18031735747.609997</v>
      </c>
      <c r="N48" s="12">
        <f t="shared" si="4"/>
        <v>44147</v>
      </c>
      <c r="O48" s="6"/>
      <c r="P48" s="13">
        <f t="shared" si="3"/>
        <v>4367682206</v>
      </c>
    </row>
    <row r="49" spans="1:16" ht="15">
      <c r="A49">
        <v>47</v>
      </c>
      <c r="B49" s="10">
        <v>42697</v>
      </c>
      <c r="C49" s="16">
        <v>406502995</v>
      </c>
      <c r="E49" s="10">
        <v>43061</v>
      </c>
      <c r="F49" s="11">
        <v>446100593</v>
      </c>
      <c r="G49" s="9">
        <f t="shared" si="0"/>
        <v>17469114475</v>
      </c>
      <c r="H49" s="10">
        <v>43426</v>
      </c>
      <c r="I49" s="11">
        <v>352516990</v>
      </c>
      <c r="J49" s="9">
        <f t="shared" si="1"/>
        <v>19013330453</v>
      </c>
      <c r="K49" s="12">
        <v>43790</v>
      </c>
      <c r="L49" s="6">
        <v>541693780</v>
      </c>
      <c r="M49" s="13">
        <f aca="true" t="shared" si="6" ref="M49:M54">M48+L49</f>
        <v>18573429527.609997</v>
      </c>
      <c r="N49" s="12">
        <f t="shared" si="4"/>
        <v>44154</v>
      </c>
      <c r="O49" s="6"/>
      <c r="P49" s="13">
        <f t="shared" si="3"/>
        <v>4367682206</v>
      </c>
    </row>
    <row r="50" spans="1:16" ht="15">
      <c r="A50">
        <v>48</v>
      </c>
      <c r="B50" s="10">
        <v>42704</v>
      </c>
      <c r="C50" s="11">
        <v>265804484</v>
      </c>
      <c r="E50" s="10">
        <v>43068</v>
      </c>
      <c r="F50" s="11">
        <v>396557747</v>
      </c>
      <c r="G50" s="9">
        <f t="shared" si="0"/>
        <v>17865672222</v>
      </c>
      <c r="H50" s="10">
        <v>43433</v>
      </c>
      <c r="I50" s="11">
        <v>273968322</v>
      </c>
      <c r="J50" s="9">
        <f t="shared" si="1"/>
        <v>19287298775</v>
      </c>
      <c r="K50" s="12">
        <v>43797</v>
      </c>
      <c r="L50" s="6">
        <v>353225069</v>
      </c>
      <c r="M50" s="13">
        <f t="shared" si="6"/>
        <v>18926654596.609997</v>
      </c>
      <c r="N50" s="12">
        <f t="shared" si="4"/>
        <v>44161</v>
      </c>
      <c r="O50" s="6"/>
      <c r="P50" s="13">
        <f t="shared" si="3"/>
        <v>4367682206</v>
      </c>
    </row>
    <row r="51" spans="1:16" ht="15">
      <c r="A51">
        <v>49</v>
      </c>
      <c r="B51" s="10">
        <v>42711</v>
      </c>
      <c r="C51" s="11">
        <v>269446293</v>
      </c>
      <c r="E51" s="10">
        <v>43075</v>
      </c>
      <c r="F51" s="11">
        <v>303441291</v>
      </c>
      <c r="G51" s="9">
        <f t="shared" si="0"/>
        <v>18169113513</v>
      </c>
      <c r="H51" s="10">
        <v>43440</v>
      </c>
      <c r="I51" s="11">
        <v>433324548</v>
      </c>
      <c r="J51" s="9">
        <f t="shared" si="1"/>
        <v>19720623323</v>
      </c>
      <c r="K51" s="12">
        <v>43804</v>
      </c>
      <c r="L51" s="6">
        <v>301622270</v>
      </c>
      <c r="M51" s="13">
        <f t="shared" si="6"/>
        <v>19228276866.609997</v>
      </c>
      <c r="N51" s="12">
        <f t="shared" si="4"/>
        <v>44168</v>
      </c>
      <c r="O51" s="6"/>
      <c r="P51" s="13">
        <f t="shared" si="3"/>
        <v>4367682206</v>
      </c>
    </row>
    <row r="52" spans="1:16" ht="15">
      <c r="A52">
        <v>50</v>
      </c>
      <c r="B52" s="10">
        <v>42718</v>
      </c>
      <c r="C52" s="11">
        <v>280818651</v>
      </c>
      <c r="E52" s="10">
        <v>43082</v>
      </c>
      <c r="F52" s="11">
        <v>295098469</v>
      </c>
      <c r="G52" s="9">
        <f t="shared" si="0"/>
        <v>18464211982</v>
      </c>
      <c r="H52" s="10">
        <v>43447</v>
      </c>
      <c r="I52" s="11">
        <v>475627377</v>
      </c>
      <c r="J52" s="9">
        <f t="shared" si="1"/>
        <v>20196250700</v>
      </c>
      <c r="K52" s="12">
        <v>43811</v>
      </c>
      <c r="L52" s="6">
        <v>360294226</v>
      </c>
      <c r="M52" s="13">
        <f t="shared" si="6"/>
        <v>19588571092.609997</v>
      </c>
      <c r="N52" s="12">
        <f t="shared" si="4"/>
        <v>44175</v>
      </c>
      <c r="O52" s="6"/>
      <c r="P52" s="13">
        <f t="shared" si="3"/>
        <v>4367682206</v>
      </c>
    </row>
    <row r="53" spans="1:16" ht="15">
      <c r="A53">
        <v>51</v>
      </c>
      <c r="B53" s="10">
        <v>42725</v>
      </c>
      <c r="C53" s="11">
        <v>527936622</v>
      </c>
      <c r="E53" s="10">
        <v>43089</v>
      </c>
      <c r="F53" s="11">
        <v>756050265</v>
      </c>
      <c r="G53" s="9">
        <f t="shared" si="0"/>
        <v>19220262247</v>
      </c>
      <c r="H53" s="10">
        <v>43454</v>
      </c>
      <c r="I53" s="11">
        <v>535084591</v>
      </c>
      <c r="J53" s="9">
        <f t="shared" si="1"/>
        <v>20731335291</v>
      </c>
      <c r="K53" s="12">
        <v>43818</v>
      </c>
      <c r="L53" s="6">
        <v>835924592</v>
      </c>
      <c r="M53" s="13">
        <f t="shared" si="6"/>
        <v>20424495684.609997</v>
      </c>
      <c r="N53" s="12">
        <f t="shared" si="4"/>
        <v>44182</v>
      </c>
      <c r="O53" s="6"/>
      <c r="P53" s="13">
        <f t="shared" si="3"/>
        <v>4367682206</v>
      </c>
    </row>
    <row r="54" spans="1:16" ht="15">
      <c r="A54">
        <v>52</v>
      </c>
      <c r="B54" s="10">
        <v>42732</v>
      </c>
      <c r="C54" s="11">
        <v>672379097</v>
      </c>
      <c r="E54" s="10">
        <v>43096</v>
      </c>
      <c r="F54" s="11">
        <v>657174147</v>
      </c>
      <c r="G54" s="9">
        <f t="shared" si="0"/>
        <v>19877436394</v>
      </c>
      <c r="H54" s="10">
        <v>43461</v>
      </c>
      <c r="I54" s="11">
        <v>831289488</v>
      </c>
      <c r="J54" s="9">
        <f t="shared" si="1"/>
        <v>21562624779</v>
      </c>
      <c r="K54" s="12">
        <v>43825</v>
      </c>
      <c r="L54" s="6">
        <v>898391067</v>
      </c>
      <c r="M54" s="13">
        <f t="shared" si="6"/>
        <v>21322886751.609997</v>
      </c>
      <c r="N54" s="12">
        <f t="shared" si="4"/>
        <v>44189</v>
      </c>
      <c r="O54" s="6"/>
      <c r="P54" s="13">
        <f t="shared" si="3"/>
        <v>4367682206</v>
      </c>
    </row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 customHeight="1"/>
    <row r="76" ht="15"/>
    <row r="77" ht="15"/>
    <row r="78" ht="15"/>
    <row r="79" ht="15"/>
    <row r="80" ht="15"/>
    <row r="81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Clean Corner</dc:creator>
  <cp:keywords/>
  <dc:description/>
  <cp:lastModifiedBy>Nagy István</cp:lastModifiedBy>
  <dcterms:created xsi:type="dcterms:W3CDTF">2019-10-17T10:03:43Z</dcterms:created>
  <dcterms:modified xsi:type="dcterms:W3CDTF">2020-08-13T11:53:42Z</dcterms:modified>
  <cp:category/>
  <cp:version/>
  <cp:contentType/>
  <cp:contentStatus/>
</cp:coreProperties>
</file>