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10" windowHeight="882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<sst xmlns="http://schemas.openxmlformats.org/spreadsheetml/2006/main" count="4224" uniqueCount="2072">
  <si>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</si>
  <si>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</si>
  <si>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</si>
  <si>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</si>
  <si>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</si>
  <si>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</si>
  <si>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</si>
  <si>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</si>
  <si>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</si>
  <si>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</si>
  <si>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</si>
  <si>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</si>
  <si>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</si>
  <si>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</si>
  <si>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</si>
  <si>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</si>
  <si>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</si>
  <si>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</si>
  <si>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Vertigo</t>
  </si>
  <si>
    <t>Valaki a túloldalon</t>
  </si>
  <si>
    <t xml:space="preserve">Trolls World Tour </t>
  </si>
  <si>
    <t>Trollok a világ körül</t>
  </si>
  <si>
    <t>UIP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</si>
  <si>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</si>
  <si>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</si>
  <si>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</si>
  <si>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</si>
  <si>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</si>
  <si>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</si>
  <si>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</si>
  <si>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</si>
  <si>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</si>
  <si>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</si>
  <si>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</si>
  <si>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</si>
  <si>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</si>
  <si>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</si>
  <si>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</si>
  <si>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</si>
  <si>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</si>
  <si>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</si>
  <si>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</si>
  <si>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</si>
  <si>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</si>
  <si>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</si>
  <si>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</si>
  <si>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</si>
  <si>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</si>
  <si>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</si>
  <si>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</si>
  <si>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</si>
  <si>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</si>
  <si>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</si>
  <si>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</si>
  <si>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</si>
  <si>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</si>
  <si>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</si>
  <si>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</si>
  <si>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</si>
  <si>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</si>
  <si>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</si>
  <si>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</si>
  <si>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</si>
  <si>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</si>
  <si>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</si>
  <si>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</si>
  <si>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</si>
  <si>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</si>
  <si>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</si>
  <si>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</si>
  <si>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</si>
  <si>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</si>
  <si>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</si>
  <si>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</si>
  <si>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</si>
  <si>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</si>
  <si>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</si>
  <si>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</si>
  <si>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</si>
  <si>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</si>
  <si>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</si>
  <si>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</si>
  <si>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</si>
  <si>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</si>
  <si>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</si>
  <si>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</si>
  <si>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</si>
  <si>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</si>
  <si>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</si>
  <si>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</si>
  <si>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</si>
  <si>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</si>
  <si>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</si>
  <si>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</si>
  <si>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</si>
  <si>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</si>
  <si>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</si>
  <si>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</si>
  <si>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</si>
  <si>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</si>
  <si>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</si>
  <si>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</si>
  <si>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</si>
  <si>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</si>
  <si>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</si>
  <si>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</si>
  <si>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</si>
  <si>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</si>
  <si>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</si>
  <si>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</si>
  <si>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</si>
  <si>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</si>
  <si>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</si>
  <si>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</si>
  <si>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</si>
  <si>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</si>
  <si>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</si>
  <si>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</si>
  <si>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</si>
  <si>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</si>
  <si>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</si>
  <si>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</si>
  <si>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</si>
  <si>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</si>
  <si>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</si>
  <si>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</si>
  <si>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</si>
  <si>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</si>
  <si>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</si>
  <si>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</si>
  <si>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</si>
  <si>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</si>
  <si>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</si>
  <si>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</si>
  <si>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</si>
  <si>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</si>
  <si>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</si>
  <si>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</si>
  <si>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</si>
  <si>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</si>
  <si>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</si>
  <si>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</si>
  <si>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</si>
  <si>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</si>
  <si>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</si>
  <si>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</si>
  <si>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</si>
  <si>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</si>
  <si>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</si>
  <si>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</si>
  <si>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</si>
  <si>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</si>
  <si>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</si>
  <si>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</si>
  <si>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</si>
  <si>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</si>
  <si>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</si>
  <si>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</si>
  <si>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</si>
  <si>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</si>
  <si>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</si>
  <si>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</si>
  <si>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</si>
  <si>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</si>
  <si>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</si>
  <si>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</si>
  <si>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</si>
  <si>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</si>
  <si>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</si>
  <si>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</si>
  <si>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</si>
  <si>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</si>
  <si>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</si>
  <si>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</si>
  <si>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</si>
  <si>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</si>
  <si>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</si>
  <si>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</si>
  <si>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</si>
  <si>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</si>
  <si>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</si>
  <si>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</si>
  <si>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</si>
  <si>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</si>
  <si>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</si>
  <si>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</si>
  <si>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</si>
  <si>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</si>
  <si>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</si>
  <si>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</si>
  <si>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</si>
  <si>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</si>
  <si>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</si>
  <si>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</si>
  <si>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</si>
  <si>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</si>
  <si>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</si>
  <si>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</si>
  <si>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</si>
  <si>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</si>
  <si>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</si>
  <si>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</si>
  <si>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</si>
  <si>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</si>
  <si>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</si>
  <si>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</si>
  <si>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</si>
  <si>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</si>
  <si>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</si>
  <si>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</si>
  <si>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</si>
  <si>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</si>
  <si>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</si>
  <si>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</si>
  <si>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</si>
  <si>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</si>
  <si>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</si>
  <si>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</si>
  <si>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</si>
  <si>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</si>
  <si>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</si>
  <si>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</si>
  <si>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</si>
  <si>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</si>
  <si>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</si>
  <si>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</si>
  <si>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</si>
  <si>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</si>
  <si>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</si>
  <si>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</si>
  <si>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</si>
  <si>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</si>
  <si>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</si>
  <si>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</si>
  <si>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</si>
  <si>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</si>
  <si>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</si>
  <si>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</si>
  <si>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</si>
  <si>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</si>
  <si>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</si>
  <si>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</si>
  <si>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</si>
  <si>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</si>
  <si>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</si>
  <si>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</si>
  <si>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</si>
  <si>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</si>
  <si>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</si>
  <si>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</si>
  <si>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</si>
  <si>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</si>
  <si>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</si>
  <si>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</si>
  <si>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</si>
  <si>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</si>
  <si>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</si>
  <si>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</si>
  <si>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</si>
  <si>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</si>
  <si>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</si>
  <si>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</si>
  <si>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</si>
  <si>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</si>
  <si>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</si>
  <si>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</si>
  <si>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</si>
  <si>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</si>
  <si>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</si>
  <si>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</si>
  <si>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</si>
  <si>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</si>
  <si>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</si>
  <si>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</si>
  <si>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</si>
  <si>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</si>
  <si>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</si>
  <si>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</si>
  <si>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</si>
  <si>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</si>
  <si>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</si>
  <si>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</si>
  <si>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</si>
  <si>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</si>
  <si>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</si>
  <si>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</si>
  <si>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</si>
  <si>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</si>
  <si>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</si>
  <si>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</si>
  <si>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</si>
  <si>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</si>
  <si>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</si>
  <si>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</si>
  <si>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</si>
  <si>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</si>
  <si>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</si>
  <si>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</si>
  <si>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</si>
  <si>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</si>
  <si>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</si>
  <si>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</si>
  <si>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</si>
  <si>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</si>
  <si>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</si>
  <si>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</si>
  <si>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</si>
  <si>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</si>
  <si>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</si>
  <si>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</si>
  <si>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</si>
  <si>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</si>
  <si>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</si>
  <si>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</si>
  <si>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</si>
  <si>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</si>
  <si>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</si>
  <si>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</si>
  <si>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</si>
  <si>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</si>
  <si>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</si>
  <si>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</si>
  <si>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</si>
  <si>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</si>
  <si>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</si>
  <si>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</si>
  <si>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</si>
  <si>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</si>
  <si>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</si>
  <si>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</si>
  <si>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</si>
  <si>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</si>
  <si>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</si>
  <si>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</si>
  <si>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</si>
  <si>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</si>
  <si>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</si>
  <si>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</si>
  <si>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</si>
  <si>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</si>
  <si>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</si>
  <si>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</si>
  <si>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</si>
  <si>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</si>
  <si>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</si>
  <si>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</si>
  <si>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</si>
  <si>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</si>
  <si>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</si>
  <si>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</si>
  <si>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</si>
  <si>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</si>
  <si>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</si>
  <si>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</si>
  <si>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</si>
  <si>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</si>
  <si>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</si>
  <si>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</si>
  <si>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</si>
  <si>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</si>
  <si>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</si>
  <si>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</si>
  <si>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</si>
  <si>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</si>
  <si>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</si>
  <si>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</si>
  <si>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</si>
  <si>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</si>
  <si>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</si>
  <si>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</si>
  <si>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</si>
  <si>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</si>
  <si>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</si>
  <si>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</si>
  <si>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</si>
  <si>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</si>
  <si>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</si>
  <si>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</si>
  <si>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</si>
  <si>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</si>
  <si>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</si>
  <si>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</si>
  <si>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</si>
  <si>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</si>
  <si>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</si>
  <si>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</si>
  <si>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</si>
  <si>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</si>
  <si>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</si>
  <si>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</si>
  <si>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</si>
  <si>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</si>
  <si>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</si>
  <si>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</si>
  <si>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</si>
  <si>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</si>
  <si>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</si>
  <si>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</si>
  <si>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</si>
  <si>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</si>
  <si>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</si>
  <si>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</si>
  <si>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</si>
  <si>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</si>
  <si>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</si>
  <si>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</si>
  <si>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</si>
  <si>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</si>
  <si>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</si>
  <si>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</si>
  <si>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</si>
  <si>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</si>
  <si>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</si>
  <si>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</si>
  <si>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</si>
  <si>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</si>
  <si>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</si>
  <si>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</si>
  <si>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</si>
  <si>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</si>
  <si>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</si>
  <si>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</si>
  <si>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</si>
  <si>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</si>
  <si>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</si>
  <si>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</si>
  <si>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</si>
  <si>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</si>
  <si>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</si>
  <si>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</si>
  <si>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</si>
  <si>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</si>
  <si>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</si>
  <si>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</si>
  <si>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</si>
  <si>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</si>
  <si>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</si>
  <si>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</si>
  <si>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</si>
  <si>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</si>
  <si>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</si>
  <si>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</si>
  <si>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</si>
  <si>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</si>
  <si>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</si>
  <si>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</si>
  <si>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</si>
  <si>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</si>
  <si>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</si>
  <si>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</si>
  <si>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</si>
  <si>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</si>
  <si>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</si>
  <si>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</si>
  <si>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</si>
  <si>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</si>
  <si>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</si>
  <si>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</si>
  <si>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</si>
  <si>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</si>
  <si>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</si>
  <si>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</si>
  <si>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</si>
  <si>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</si>
  <si>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</si>
  <si>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</si>
  <si>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</si>
  <si>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</si>
  <si>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</si>
  <si>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</si>
  <si>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</si>
  <si>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</si>
  <si>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</si>
  <si>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</si>
  <si>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</si>
  <si>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</si>
  <si>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</si>
  <si>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</si>
  <si>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</si>
  <si>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</si>
  <si>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</si>
  <si>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</si>
  <si>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</si>
  <si>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</si>
  <si>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</si>
  <si>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</si>
  <si>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</si>
  <si>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</si>
  <si>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</si>
  <si>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</si>
  <si>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</si>
  <si>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</si>
  <si>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</si>
  <si>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</si>
  <si>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</si>
  <si>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</si>
  <si>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</si>
  <si>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</si>
  <si>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</si>
  <si>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</si>
  <si>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</si>
  <si>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</si>
  <si>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</si>
  <si>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</si>
  <si>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</si>
  <si>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</si>
  <si>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</si>
  <si>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</si>
  <si>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</si>
  <si>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</si>
  <si>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</si>
  <si>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</si>
  <si>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</si>
  <si>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</si>
  <si>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</si>
  <si>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</si>
  <si>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</si>
  <si>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</si>
  <si>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</si>
  <si>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</si>
  <si>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</si>
  <si>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</si>
  <si>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</si>
  <si>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</si>
  <si>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</si>
  <si>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</si>
  <si>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</si>
  <si>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</si>
  <si>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</si>
  <si>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</si>
  <si>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</si>
  <si>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</si>
  <si>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</si>
  <si>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</si>
  <si>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</si>
  <si>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</si>
  <si>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</si>
  <si>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</si>
  <si>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</si>
  <si>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</si>
  <si>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</si>
  <si>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</si>
  <si>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</si>
  <si>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</si>
  <si>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</si>
  <si>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</si>
  <si>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</si>
  <si>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</si>
  <si>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</si>
  <si>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</si>
  <si>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</si>
  <si>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</si>
  <si>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</si>
  <si>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</si>
  <si>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</si>
  <si>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</si>
  <si>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</si>
  <si>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</si>
  <si>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</si>
  <si>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</si>
  <si>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</si>
  <si>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</si>
  <si>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</si>
  <si>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</si>
  <si>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</si>
  <si>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</si>
  <si>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</si>
  <si>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</si>
  <si>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</si>
  <si>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</si>
  <si>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</si>
  <si>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</si>
  <si>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</si>
  <si>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</si>
  <si>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</si>
  <si>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</si>
  <si>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</si>
  <si>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</si>
  <si>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</si>
  <si>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</si>
  <si>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</si>
  <si>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</si>
  <si>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</si>
  <si>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</si>
  <si>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</si>
  <si>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</si>
  <si>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</si>
  <si>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</si>
  <si>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</si>
  <si>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</si>
  <si>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</si>
  <si>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</si>
  <si>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</si>
  <si>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</si>
  <si>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</si>
  <si>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</si>
  <si>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</si>
  <si>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</si>
  <si>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</si>
  <si>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</si>
  <si>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</si>
  <si>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</si>
  <si>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</si>
  <si>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</si>
  <si>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</si>
  <si>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</si>
  <si>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</si>
  <si>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</si>
  <si>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</si>
  <si>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</si>
  <si>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</si>
  <si>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</si>
  <si>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</si>
  <si>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</si>
  <si>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</si>
  <si>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</si>
  <si>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</si>
  <si>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</si>
  <si>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</si>
  <si>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</si>
  <si>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</si>
  <si>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</si>
  <si>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</si>
  <si>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</si>
  <si>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</si>
  <si>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</si>
  <si>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</si>
  <si>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</si>
  <si>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</si>
  <si>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</si>
  <si>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</si>
  <si>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</si>
  <si>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</si>
  <si>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</si>
  <si>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</si>
  <si>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</si>
  <si>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</si>
  <si>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</si>
  <si>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</si>
  <si>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</si>
  <si>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</si>
  <si>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</si>
  <si>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</si>
  <si>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</si>
  <si>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</si>
  <si>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</si>
  <si>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</si>
  <si>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</si>
  <si>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</si>
  <si>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</si>
  <si>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</si>
  <si>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</si>
  <si>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</si>
  <si>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</si>
  <si>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</si>
  <si>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</si>
  <si>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</si>
  <si>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</si>
  <si>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</si>
  <si>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</si>
  <si>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</si>
  <si>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</si>
  <si>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</si>
  <si>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</si>
  <si>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</si>
  <si>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</si>
  <si>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</si>
  <si>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</si>
  <si>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</si>
  <si>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</si>
  <si>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</si>
  <si>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</si>
  <si>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</si>
  <si>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</si>
  <si>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</si>
  <si>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</si>
  <si>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</si>
  <si>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</si>
  <si>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</si>
  <si>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</si>
  <si>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</si>
  <si>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</si>
  <si>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</si>
  <si>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</si>
  <si>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</si>
  <si>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</si>
  <si>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</si>
  <si>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</si>
  <si>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</si>
  <si>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</si>
  <si>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</si>
  <si>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</si>
  <si>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</si>
  <si>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</si>
  <si>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</si>
  <si>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</si>
  <si>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</si>
  <si>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</si>
  <si>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</si>
  <si>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</si>
  <si>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</si>
  <si>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</si>
  <si>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</si>
  <si>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</si>
  <si>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</si>
  <si>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</si>
  <si>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</si>
  <si>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</si>
  <si>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</si>
  <si>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</si>
  <si>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</si>
  <si>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</si>
  <si>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</si>
  <si>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</si>
  <si>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</si>
  <si>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</si>
  <si>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</si>
  <si>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</si>
  <si>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</si>
  <si>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</si>
  <si>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</si>
  <si>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</si>
  <si>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</si>
  <si>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</si>
  <si>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</si>
  <si>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</si>
  <si>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</si>
  <si>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</si>
  <si>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</si>
  <si>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</si>
  <si>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</si>
  <si>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</si>
  <si>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</si>
  <si>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</si>
  <si>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</si>
  <si>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</si>
  <si>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</si>
  <si>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</si>
  <si>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</si>
  <si>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</si>
  <si>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</si>
  <si>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</si>
  <si>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</si>
  <si>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</si>
  <si>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</si>
  <si>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</si>
  <si>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</si>
  <si>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</si>
  <si>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</si>
  <si>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</si>
  <si>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</si>
  <si>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</si>
  <si>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</si>
  <si>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</si>
  <si>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</si>
  <si>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</si>
  <si>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</si>
  <si>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</si>
  <si>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</si>
  <si>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</si>
  <si>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</si>
  <si>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</si>
  <si>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</si>
  <si>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</si>
  <si>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</si>
  <si>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</si>
  <si>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</si>
  <si>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</si>
  <si>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</si>
  <si>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</si>
  <si>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</si>
  <si>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</si>
  <si>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</si>
  <si>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</si>
  <si>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</si>
  <si>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</si>
  <si>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</si>
  <si>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</si>
  <si>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</si>
  <si>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</si>
  <si>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</si>
  <si>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</si>
  <si>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</si>
  <si>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</si>
  <si>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</si>
  <si>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</si>
  <si>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</si>
  <si>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</si>
  <si>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</si>
  <si>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</si>
  <si>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</si>
  <si>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</si>
  <si>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</si>
  <si>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</si>
  <si>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</si>
  <si>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</si>
  <si>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</si>
  <si>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</si>
  <si>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</si>
  <si>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</si>
  <si>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</si>
  <si>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</si>
  <si>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</si>
  <si>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</si>
  <si>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</si>
  <si>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</si>
  <si>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</si>
  <si>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</si>
  <si>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</si>
  <si>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</si>
  <si>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</si>
  <si>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</si>
  <si>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</si>
  <si>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</si>
  <si>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</si>
  <si>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</si>
  <si>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</si>
  <si>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</si>
  <si>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</si>
  <si>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</si>
  <si>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</si>
  <si>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</si>
  <si>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</si>
  <si>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</si>
  <si>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</si>
  <si>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</si>
  <si>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</si>
  <si>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</si>
  <si>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</si>
  <si>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</si>
  <si>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</si>
  <si>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</si>
  <si>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</si>
  <si>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</si>
  <si>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</si>
  <si>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</si>
  <si>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</si>
  <si>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</si>
  <si>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</si>
  <si>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</si>
  <si>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</si>
  <si>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</si>
  <si>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</si>
  <si>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</si>
  <si>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</si>
  <si>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</si>
  <si>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</si>
  <si>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</si>
  <si>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</si>
  <si>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</si>
  <si>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</si>
  <si>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</si>
  <si>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</si>
  <si>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</si>
  <si>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</si>
  <si>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</si>
  <si>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</si>
  <si>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</si>
  <si>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</si>
  <si>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</si>
  <si>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</si>
  <si>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</si>
  <si>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</si>
  <si>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</si>
  <si>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</si>
  <si>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</si>
  <si>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</si>
  <si>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</si>
  <si>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</si>
  <si>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</si>
  <si>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</si>
  <si>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</si>
  <si>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</si>
  <si>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</si>
  <si>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</si>
  <si>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</si>
  <si>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</si>
  <si>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</si>
  <si>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</si>
  <si>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</si>
  <si>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</si>
  <si>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</si>
  <si>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</si>
  <si>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</si>
  <si>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</si>
  <si>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</si>
  <si>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</si>
  <si>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</si>
  <si>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</si>
  <si>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</si>
  <si>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</si>
  <si>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</si>
  <si>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</si>
  <si>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</si>
  <si>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</si>
  <si>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</si>
  <si>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</si>
  <si>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</si>
  <si>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</si>
  <si>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</si>
  <si>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</si>
  <si>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</si>
  <si>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</si>
  <si>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</si>
  <si>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</si>
  <si>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</si>
  <si>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</si>
  <si>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</si>
  <si>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</si>
  <si>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</si>
  <si>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</si>
  <si>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</si>
  <si>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</si>
  <si>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</si>
  <si>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</si>
  <si>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</si>
  <si>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</si>
  <si>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</si>
  <si>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</si>
  <si>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</si>
  <si>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</si>
  <si>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</si>
  <si>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</si>
  <si>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</si>
  <si>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</si>
  <si>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</si>
  <si>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</si>
  <si>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</si>
  <si>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</si>
  <si>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</si>
  <si>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</si>
  <si>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</si>
  <si>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</si>
  <si>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</si>
  <si>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</si>
  <si>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</si>
  <si>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</si>
  <si>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</si>
  <si>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</si>
  <si>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</si>
  <si>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</si>
  <si>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</si>
  <si>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</si>
  <si>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</si>
  <si>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</si>
  <si>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</si>
  <si>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</si>
  <si>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</si>
  <si>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</si>
  <si>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</si>
  <si>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</si>
  <si>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</si>
  <si>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</si>
  <si>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</si>
  <si>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</si>
  <si>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</si>
  <si>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</si>
  <si>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</si>
  <si>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</si>
  <si>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</si>
  <si>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</si>
  <si>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</si>
  <si>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</si>
  <si>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</si>
  <si>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</si>
  <si>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</si>
  <si>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</si>
  <si>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</si>
  <si>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</si>
  <si>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</si>
  <si>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</si>
  <si>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</si>
  <si>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</si>
  <si>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</si>
  <si>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</si>
  <si>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</si>
  <si>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</si>
  <si>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</si>
  <si>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</si>
  <si>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</si>
  <si>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</si>
  <si>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</si>
  <si>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</si>
  <si>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</si>
  <si>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</si>
  <si>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</si>
  <si>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</si>
  <si>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</si>
  <si>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</si>
  <si>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</si>
  <si>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</si>
  <si>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</si>
  <si>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</si>
  <si>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</si>
  <si>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</si>
  <si>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</si>
  <si>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</si>
  <si>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</si>
  <si>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</si>
  <si>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</si>
  <si>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</si>
  <si>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</si>
  <si>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</si>
  <si>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</si>
  <si>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</si>
  <si>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</si>
  <si>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</si>
  <si>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</si>
  <si>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</si>
  <si>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</si>
  <si>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</si>
  <si>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</si>
  <si>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</si>
  <si>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</si>
  <si>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</si>
  <si>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</si>
  <si>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</si>
  <si>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</si>
  <si>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</si>
  <si>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</si>
  <si>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</si>
  <si>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</si>
  <si>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</si>
  <si>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</si>
  <si>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</si>
  <si>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</si>
  <si>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</si>
  <si>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</si>
  <si>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</si>
  <si>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</si>
  <si>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</si>
  <si>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</si>
  <si>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</si>
  <si>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</si>
  <si>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</si>
  <si>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</si>
  <si>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</si>
  <si>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</si>
  <si>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</si>
  <si>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</si>
  <si>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</si>
  <si>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</si>
  <si>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</si>
  <si>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</si>
  <si>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</si>
  <si>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</si>
  <si>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</si>
  <si>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</si>
  <si>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</si>
  <si>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</si>
  <si>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</si>
  <si>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</si>
  <si>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</si>
  <si>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</si>
  <si>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</si>
  <si>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</si>
  <si>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</si>
  <si>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</si>
  <si>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</si>
  <si>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</si>
  <si>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</si>
  <si>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</si>
  <si>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</si>
  <si>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</si>
  <si>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</si>
  <si>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</si>
  <si>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</si>
  <si>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</si>
  <si>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</si>
  <si>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</si>
  <si>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</si>
  <si>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</si>
  <si>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</si>
  <si>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</si>
  <si>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</si>
  <si>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</si>
  <si>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</si>
  <si>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</si>
  <si>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</si>
  <si>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</si>
  <si>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</si>
  <si>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</si>
  <si>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</si>
  <si>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</si>
  <si>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</si>
  <si>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</si>
  <si>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</si>
  <si>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</si>
  <si>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</si>
  <si>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</si>
  <si>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</si>
  <si>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</si>
  <si>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</si>
  <si>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</si>
  <si>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</si>
  <si>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</si>
  <si>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</si>
  <si>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</si>
  <si>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</si>
  <si>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</si>
  <si>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</si>
  <si>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</si>
  <si>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</si>
  <si>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</si>
  <si>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</si>
  <si>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</si>
  <si>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</si>
  <si>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</si>
  <si>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</si>
  <si>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</si>
  <si>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</si>
  <si>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</si>
  <si>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</si>
  <si>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</si>
  <si>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</si>
  <si>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</si>
  <si>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</si>
  <si>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</si>
  <si>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</si>
  <si>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</si>
  <si>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</si>
  <si>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</si>
  <si>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</si>
  <si>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</si>
  <si>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</si>
  <si>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</si>
  <si>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</si>
  <si>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</si>
  <si>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</si>
  <si>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</si>
  <si>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</si>
  <si>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</si>
  <si>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</si>
  <si>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</si>
  <si>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</si>
  <si>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</si>
  <si>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</si>
  <si>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</si>
  <si>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</si>
  <si>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</si>
  <si>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</si>
  <si>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</si>
  <si>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</si>
  <si>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</si>
  <si>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</si>
  <si>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</si>
  <si>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</si>
  <si>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</si>
  <si>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</si>
  <si>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</si>
  <si>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</si>
  <si>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</si>
  <si>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</si>
  <si>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</si>
  <si>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</si>
  <si>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</si>
  <si>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</si>
  <si>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</si>
  <si>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</si>
  <si>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</si>
  <si>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</si>
  <si>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</si>
  <si>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</si>
  <si>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</si>
  <si>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</si>
  <si>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</si>
  <si>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</si>
  <si>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</si>
  <si>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</si>
  <si>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</si>
  <si>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</si>
  <si>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</si>
  <si>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</si>
  <si>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</si>
  <si>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</si>
  <si>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</si>
  <si>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</si>
  <si>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</si>
  <si>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</si>
  <si>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</si>
  <si>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</si>
  <si>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</si>
  <si>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</si>
  <si>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</si>
  <si>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</si>
  <si>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</si>
  <si>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</si>
  <si>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</si>
  <si>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</si>
  <si>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</si>
  <si>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</si>
  <si>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</si>
  <si>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</si>
  <si>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</si>
  <si>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</si>
  <si>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</si>
  <si>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</si>
  <si>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</si>
  <si>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</si>
  <si>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</si>
  <si>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</si>
  <si>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</si>
  <si>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</si>
  <si>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</si>
  <si>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</si>
  <si>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</si>
  <si>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</si>
  <si>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</si>
  <si>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</si>
  <si>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</si>
  <si>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</si>
  <si>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</si>
  <si>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</si>
  <si>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</si>
  <si>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</si>
  <si>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</si>
  <si>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</si>
  <si>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</si>
  <si>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</si>
  <si>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</si>
  <si>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</si>
  <si>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</si>
  <si>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</si>
  <si>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</si>
  <si>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</si>
  <si>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</si>
  <si>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</si>
  <si>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</si>
  <si>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</si>
  <si>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</si>
  <si>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</si>
  <si>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</si>
  <si>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</si>
  <si>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</si>
  <si>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</si>
  <si>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</si>
  <si>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</si>
  <si>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</si>
  <si>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</si>
  <si>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</si>
  <si>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</si>
  <si>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</si>
  <si>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</si>
  <si>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</si>
  <si>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</si>
  <si>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</si>
  <si>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</si>
  <si>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</si>
  <si>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</si>
  <si>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</si>
  <si>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</si>
  <si>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</si>
  <si>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</si>
  <si>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</si>
  <si>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</si>
  <si>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</si>
  <si>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</si>
  <si>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</si>
  <si>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</si>
  <si>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</si>
  <si>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</si>
  <si>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</si>
  <si>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</si>
  <si>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</si>
  <si>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</si>
  <si>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</si>
  <si>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</si>
  <si>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</si>
  <si>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</si>
  <si>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</si>
  <si>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</si>
  <si>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</si>
  <si>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</si>
  <si>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</si>
  <si>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</si>
  <si>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</si>
  <si>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</si>
  <si>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</si>
  <si>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</si>
  <si>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</si>
  <si>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</si>
  <si>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</si>
  <si>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</si>
  <si>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</si>
  <si>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</si>
  <si>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</si>
  <si>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</si>
  <si>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</si>
  <si>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</si>
  <si>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</si>
  <si>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</si>
  <si>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később várható adat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</si>
  <si>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</si>
  <si>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</si>
  <si>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</si>
  <si>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</si>
  <si>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</si>
  <si>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</si>
  <si>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</si>
  <si>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</si>
  <si>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</si>
  <si>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</si>
  <si>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</si>
  <si>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</si>
  <si>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</si>
  <si>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</si>
  <si>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</si>
  <si>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</si>
  <si>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</si>
  <si>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</si>
  <si>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</si>
  <si>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</si>
  <si>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</si>
  <si>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</si>
  <si>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</si>
  <si>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</si>
  <si>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</si>
  <si>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</si>
  <si>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</si>
  <si>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</si>
  <si>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</si>
  <si>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</si>
  <si>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</si>
  <si>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</si>
  <si>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</si>
  <si>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</si>
  <si>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</si>
  <si>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</si>
  <si>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</si>
  <si>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</si>
  <si>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</si>
  <si>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</si>
  <si>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</si>
  <si>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</si>
  <si>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</si>
  <si>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</si>
  <si>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</si>
  <si>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</si>
  <si>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</si>
  <si>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</si>
  <si>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</si>
  <si>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</si>
  <si>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</si>
  <si>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</si>
  <si>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</si>
  <si>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</si>
  <si>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</si>
  <si>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</si>
  <si>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</si>
  <si>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</si>
  <si>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</si>
  <si>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</si>
  <si>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</si>
  <si>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</si>
  <si>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</si>
  <si>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</si>
  <si>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</si>
  <si>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</si>
  <si>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</si>
  <si>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</si>
  <si>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</si>
  <si>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</si>
  <si>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</si>
  <si>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</si>
  <si>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</si>
  <si>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</si>
  <si>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</si>
  <si>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</si>
  <si>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</si>
  <si>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</si>
  <si>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</si>
  <si>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</si>
  <si>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</si>
  <si>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</si>
  <si>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</si>
  <si>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</si>
  <si>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</si>
  <si>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</si>
  <si>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</si>
  <si>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</si>
  <si>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</si>
  <si>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</si>
  <si>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</si>
  <si>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</si>
  <si>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</si>
  <si>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</si>
  <si>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</si>
  <si>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</si>
  <si>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</si>
  <si>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</si>
  <si>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</si>
  <si>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</si>
  <si>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</si>
  <si>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</si>
  <si>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</si>
  <si>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</si>
  <si>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</si>
  <si>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</si>
  <si>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</si>
  <si>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</si>
  <si>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</si>
  <si>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</si>
  <si>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</si>
  <si>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</si>
  <si>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</si>
  <si>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</si>
  <si>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</si>
  <si>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</si>
  <si>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</si>
  <si>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</si>
  <si>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</si>
  <si>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</si>
  <si>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</si>
  <si>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</si>
  <si>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</si>
  <si>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</si>
  <si>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</si>
  <si>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</si>
  <si>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</si>
  <si>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</si>
  <si>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</si>
  <si>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</si>
  <si>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</si>
  <si>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</si>
  <si>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</si>
  <si>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</si>
  <si>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</si>
  <si>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</si>
  <si>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</si>
  <si>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</si>
  <si>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</si>
  <si>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</si>
  <si>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</si>
  <si>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</si>
  <si>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</si>
  <si>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</si>
  <si>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</si>
  <si>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</si>
  <si>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</si>
  <si>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</si>
  <si>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</si>
  <si>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</si>
  <si>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</si>
  <si>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</si>
  <si>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</si>
  <si>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</si>
  <si>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</si>
  <si>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</si>
  <si>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</si>
  <si>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</si>
  <si>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</si>
  <si>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</si>
  <si>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</si>
  <si>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</si>
  <si>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</si>
  <si>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</si>
  <si>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</si>
  <si>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</si>
  <si>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</si>
  <si>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</si>
  <si>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</si>
  <si>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</si>
  <si>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</si>
  <si>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</si>
  <si>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</si>
  <si>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</si>
  <si>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</si>
  <si>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</si>
  <si>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</si>
  <si>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</si>
  <si>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</si>
  <si>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</si>
  <si>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</si>
  <si>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</si>
  <si>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</si>
  <si>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</si>
  <si>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</si>
  <si>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</si>
  <si>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</si>
  <si>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</si>
  <si>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</si>
  <si>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</si>
  <si>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</si>
  <si>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</si>
  <si>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</si>
  <si>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</si>
  <si>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</si>
  <si>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</si>
  <si>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</si>
  <si>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</si>
  <si>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</si>
  <si>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</si>
  <si>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</si>
  <si>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</si>
  <si>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</si>
  <si>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</si>
  <si>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</si>
  <si>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</si>
  <si>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</si>
  <si>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</si>
  <si>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</si>
  <si>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</si>
  <si>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</si>
  <si>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</si>
  <si>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</si>
  <si>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</si>
  <si>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</si>
  <si>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</si>
  <si>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</si>
  <si>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</si>
  <si>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</si>
  <si>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</si>
  <si>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</si>
  <si>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</si>
  <si>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</si>
  <si>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</si>
  <si>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Spirál</t>
  </si>
  <si>
    <t>Szuperagy</t>
  </si>
  <si>
    <t>Monster Hunter - Szörnybirodalom</t>
  </si>
  <si>
    <t>Wendy</t>
  </si>
  <si>
    <t>Monster Hunter</t>
  </si>
  <si>
    <t>Superintelligence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</si>
  <si>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</si>
  <si>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</si>
  <si>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</si>
  <si>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</si>
  <si>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</si>
  <si>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</si>
  <si>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</si>
  <si>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</si>
  <si>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Godzilla vs. Kong</t>
  </si>
  <si>
    <t>Mortal Kombat</t>
  </si>
  <si>
    <t>Zuhanás</t>
  </si>
  <si>
    <t>Falling</t>
  </si>
  <si>
    <t>Gunda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</si>
  <si>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</si>
  <si>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</si>
  <si>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</si>
  <si>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</si>
  <si>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</si>
  <si>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</si>
  <si>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</si>
  <si>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</si>
  <si>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</si>
  <si>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</si>
  <si>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</si>
  <si>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</si>
  <si>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</si>
  <si>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</si>
  <si>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</si>
  <si>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</si>
  <si>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</si>
  <si>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</si>
  <si>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</si>
  <si>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</si>
  <si>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</si>
  <si>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</si>
  <si>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</si>
  <si>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</si>
  <si>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</si>
  <si>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</si>
  <si>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</si>
  <si>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</si>
  <si>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</si>
  <si>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</si>
  <si>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</si>
  <si>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</si>
  <si>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</si>
  <si>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</si>
  <si>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</si>
  <si>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</si>
  <si>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</si>
  <si>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</si>
  <si>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</si>
  <si>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</si>
  <si>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</si>
  <si>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</si>
  <si>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</si>
  <si>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</si>
  <si>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</si>
  <si>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</si>
  <si>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</si>
  <si>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</si>
  <si>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</si>
  <si>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</si>
  <si>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</si>
  <si>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</si>
  <si>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</si>
  <si>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</si>
  <si>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</si>
  <si>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</si>
  <si>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</si>
  <si>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</si>
  <si>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</si>
  <si>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</si>
  <si>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</si>
  <si>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</si>
  <si>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</si>
  <si>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</si>
  <si>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</si>
  <si>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</si>
  <si>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</si>
  <si>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</si>
  <si>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</si>
  <si>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</si>
  <si>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</si>
  <si>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</si>
  <si>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</si>
  <si>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</si>
  <si>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</si>
  <si>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</si>
  <si>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</si>
  <si>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</si>
  <si>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</si>
  <si>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</si>
  <si>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</si>
  <si>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</si>
  <si>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</si>
  <si>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</si>
  <si>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</si>
  <si>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</si>
  <si>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</si>
  <si>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</si>
  <si>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</si>
  <si>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</si>
  <si>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</si>
  <si>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</si>
  <si>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</si>
  <si>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</si>
  <si>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</si>
  <si>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</si>
  <si>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</si>
  <si>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</si>
  <si>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</si>
  <si>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</si>
  <si>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</si>
  <si>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</si>
  <si>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</si>
  <si>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</si>
  <si>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</si>
  <si>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</si>
  <si>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</si>
  <si>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</si>
  <si>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</si>
  <si>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</si>
  <si>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</si>
  <si>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</si>
  <si>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</si>
  <si>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</si>
  <si>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</si>
  <si>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</si>
  <si>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</si>
  <si>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</si>
  <si>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</si>
  <si>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</si>
  <si>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</si>
  <si>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</si>
  <si>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</si>
  <si>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</si>
  <si>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</si>
  <si>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</si>
  <si>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</si>
  <si>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</si>
  <si>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</si>
  <si>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</si>
  <si>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</si>
  <si>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</si>
  <si>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</si>
  <si>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</si>
  <si>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</si>
  <si>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</si>
  <si>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</si>
  <si>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</si>
  <si>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</si>
  <si>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</si>
  <si>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</si>
  <si>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</si>
  <si>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</si>
  <si>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</si>
  <si>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</si>
  <si>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</si>
  <si>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</si>
  <si>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</si>
  <si>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</si>
  <si>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</si>
  <si>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</si>
  <si>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</si>
  <si>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</si>
  <si>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</si>
  <si>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</si>
  <si>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</si>
  <si>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</si>
  <si>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</si>
  <si>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</si>
  <si>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</si>
  <si>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</si>
  <si>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</si>
  <si>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</si>
  <si>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</si>
  <si>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</si>
  <si>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</si>
  <si>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</si>
  <si>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</si>
  <si>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</si>
  <si>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</si>
  <si>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</si>
  <si>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</si>
  <si>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</si>
  <si>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</si>
  <si>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</si>
  <si>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</si>
  <si>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</si>
  <si>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</si>
  <si>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</si>
  <si>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</si>
  <si>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</si>
  <si>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</si>
  <si>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</si>
  <si>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</si>
  <si>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</si>
  <si>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</si>
  <si>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</si>
  <si>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</si>
  <si>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</si>
  <si>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</si>
  <si>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</si>
  <si>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</si>
  <si>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</si>
  <si>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</si>
  <si>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</si>
  <si>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</si>
  <si>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</si>
  <si>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</si>
  <si>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</si>
  <si>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</si>
  <si>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</si>
  <si>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</si>
  <si>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</si>
  <si>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</si>
  <si>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</si>
  <si>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</si>
  <si>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</si>
  <si>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</si>
  <si>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</si>
  <si>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</si>
  <si>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</si>
  <si>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</si>
  <si>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</si>
  <si>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</si>
  <si>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</si>
  <si>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</si>
  <si>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</si>
  <si>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</si>
  <si>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</si>
  <si>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</si>
  <si>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</si>
  <si>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</si>
  <si>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</si>
  <si>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</si>
  <si>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</si>
  <si>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</si>
  <si>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</si>
  <si>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</si>
  <si>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</si>
  <si>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</si>
  <si>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</si>
  <si>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</si>
  <si>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</si>
  <si>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</si>
  <si>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</si>
  <si>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</si>
  <si>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</si>
  <si>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</si>
  <si>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</si>
  <si>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</si>
  <si>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</si>
  <si>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</si>
  <si>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</si>
  <si>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</si>
  <si>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</si>
  <si>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</si>
  <si>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</si>
  <si>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</si>
  <si>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</si>
  <si>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</si>
  <si>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</si>
  <si>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</si>
  <si>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</si>
  <si>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A professzor és az őrült</t>
  </si>
  <si>
    <t xml:space="preserve">The Professor and the Madman </t>
  </si>
  <si>
    <t>Párhuzamos anyák</t>
  </si>
  <si>
    <t>Parallel Mothers</t>
  </si>
  <si>
    <t>Moonfall</t>
  </si>
  <si>
    <t>Rémálmok sikátora</t>
  </si>
  <si>
    <t xml:space="preserve">Nightmare Alley </t>
  </si>
  <si>
    <t>Mágikus állatok iskolája</t>
  </si>
  <si>
    <t xml:space="preserve">School of Magical Animals </t>
  </si>
  <si>
    <t>Uncharted</t>
  </si>
  <si>
    <t>Vegyél el</t>
  </si>
  <si>
    <t xml:space="preserve">Marry Me </t>
  </si>
  <si>
    <t>Halál a Níluson</t>
  </si>
  <si>
    <t xml:space="preserve">Death on the Nile </t>
  </si>
  <si>
    <t>Belfast</t>
  </si>
  <si>
    <t>Belle: A sárkány és a szeplős hercegnő</t>
  </si>
  <si>
    <t xml:space="preserve">Belle: The Dragon and the Freckled Princess </t>
  </si>
  <si>
    <t>Főzőklub</t>
  </si>
  <si>
    <t>The Food Club</t>
  </si>
  <si>
    <t>Katonadolog</t>
  </si>
  <si>
    <t>Dog</t>
  </si>
  <si>
    <t>Batman</t>
  </si>
  <si>
    <t xml:space="preserve">The Batman </t>
  </si>
  <si>
    <t>Legendárium - Mesék Székelyföldről</t>
  </si>
  <si>
    <t>C'mon C'mon - Az élet megy tovább</t>
  </si>
  <si>
    <t xml:space="preserve">C'mon C'mon </t>
  </si>
  <si>
    <t>Pirula panda</t>
  </si>
  <si>
    <t xml:space="preserve">Turning Red </t>
  </si>
  <si>
    <t>Menekülés</t>
  </si>
  <si>
    <t xml:space="preserve">Flee </t>
  </si>
  <si>
    <t>Kilakoltatás</t>
  </si>
  <si>
    <t>Péter meseországban</t>
  </si>
  <si>
    <t xml:space="preserve">Moonbound </t>
  </si>
  <si>
    <t>Út a díjesőig</t>
  </si>
  <si>
    <t>Official Competition</t>
  </si>
  <si>
    <t>Drive My Car</t>
  </si>
  <si>
    <t>Vezess helyettem</t>
  </si>
  <si>
    <t>A rosszfiúk</t>
  </si>
  <si>
    <t xml:space="preserve">The Bad Guys </t>
  </si>
  <si>
    <t>Licorice Pizza</t>
  </si>
  <si>
    <t>Foglalkozása: szülő</t>
  </si>
  <si>
    <t>French Tech</t>
  </si>
  <si>
    <t>Minden rendben ment</t>
  </si>
  <si>
    <t xml:space="preserve">Tout s'est bien passé </t>
  </si>
  <si>
    <t>Morbius</t>
  </si>
  <si>
    <t>Rohammentő</t>
  </si>
  <si>
    <t xml:space="preserve">Ambulance </t>
  </si>
  <si>
    <t>Sonic, a sündisznó 2.</t>
  </si>
  <si>
    <t xml:space="preserve">Sonic the Hedgehog 2 </t>
  </si>
  <si>
    <t>Szelíd</t>
  </si>
  <si>
    <t>Ahol a nap felkel Párizsban</t>
  </si>
  <si>
    <t xml:space="preserve">Les Olympiades, Paris 13e </t>
  </si>
  <si>
    <t>Legendás állatok és megfigyelésük – Dumbledore titkai</t>
  </si>
  <si>
    <t>Fantastic Beasts: The Secrets of Dumbledore</t>
  </si>
  <si>
    <t>Nyuszi suli - A húsvét mentőakció</t>
  </si>
  <si>
    <t xml:space="preserve">Rabbit Academy </t>
  </si>
  <si>
    <t>Az elveszett város</t>
  </si>
  <si>
    <t xml:space="preserve">Lost City </t>
  </si>
  <si>
    <t>Minden, mindenhol, mindenkor</t>
  </si>
  <si>
    <t xml:space="preserve">Everything Everywhere All at Once </t>
  </si>
  <si>
    <t>Katonafeleségek</t>
  </si>
  <si>
    <t xml:space="preserve">Military Wives </t>
  </si>
  <si>
    <t>Downton Abbey: Egy új korszak</t>
  </si>
  <si>
    <t xml:space="preserve">Downton Abbey: A New Era </t>
  </si>
  <si>
    <t>Mindenki utálja Johant</t>
  </si>
  <si>
    <t xml:space="preserve">Alle hater Johan </t>
  </si>
  <si>
    <t>Oltári tévedések</t>
  </si>
  <si>
    <t xml:space="preserve">Former Marriages </t>
  </si>
  <si>
    <t>Camelot - Harcok trónja</t>
  </si>
  <si>
    <t xml:space="preserve">Kaamelott - Premier volet </t>
  </si>
  <si>
    <t>Doctor Strange az őrület multiverzumában</t>
  </si>
  <si>
    <t xml:space="preserve">Doctor Strange in the Multiverse of Madness </t>
  </si>
  <si>
    <t>Pipiána Hoppsz és a Sötétség Hörcsöge</t>
  </si>
  <si>
    <t xml:space="preserve">Chickenhare and the Hamster of Darkness </t>
  </si>
  <si>
    <t>A gigantikus tehetség elviselhetetlen súlya</t>
  </si>
  <si>
    <t xml:space="preserve">The Unbearable Weight of Massive Talent </t>
  </si>
  <si>
    <t>Az egér legjobb barátja</t>
  </si>
  <si>
    <t xml:space="preserve">Even Mice Beling to Heaven </t>
  </si>
  <si>
    <t>Katinka</t>
  </si>
  <si>
    <t>Tűzgyújtó</t>
  </si>
  <si>
    <t xml:space="preserve">Firestarter </t>
  </si>
  <si>
    <t>Az Északi</t>
  </si>
  <si>
    <t xml:space="preserve">The Northman </t>
  </si>
  <si>
    <t>Bazi nagy francia lagzik 3.</t>
  </si>
  <si>
    <t xml:space="preserve">Qu'est-ce qu'on a tous fait au Bon Dieu? </t>
  </si>
  <si>
    <t>Lányok Dubajban</t>
  </si>
  <si>
    <t xml:space="preserve">Girls to Buy </t>
  </si>
  <si>
    <t>Top Gun: Maverick</t>
  </si>
  <si>
    <t xml:space="preserve">Top Gun Maverick </t>
  </si>
  <si>
    <t>Zanox – Kockázatok és mellékhatások</t>
  </si>
  <si>
    <t>A kis Nicolas és az elveszett kincs</t>
  </si>
  <si>
    <t>Little Nicholas' Treasure</t>
  </si>
  <si>
    <t>Badman – A nagyon sötét lovag</t>
  </si>
  <si>
    <t>Superwho?</t>
  </si>
  <si>
    <t>A játszma</t>
  </si>
  <si>
    <t>Főzőtanfolyam (újra)kezdőknek</t>
  </si>
  <si>
    <t>Tuesday Club</t>
  </si>
  <si>
    <t>Jurassic World: Világuralom</t>
  </si>
  <si>
    <t xml:space="preserve">Jurassic World: Dominion </t>
  </si>
  <si>
    <t>A keltetés</t>
  </si>
  <si>
    <t xml:space="preserve">Hatching </t>
  </si>
  <si>
    <t>Lightyear</t>
  </si>
  <si>
    <t>Fekete telefon</t>
  </si>
  <si>
    <t>The Black Phone</t>
  </si>
  <si>
    <t>Elvis</t>
  </si>
  <si>
    <t>Kung Fu Zohra</t>
  </si>
  <si>
    <t>Viszkis</t>
  </si>
  <si>
    <t xml:space="preserve">Minions: The Rise of Gru </t>
  </si>
  <si>
    <t>Minyonok: Gru színre lép</t>
  </si>
  <si>
    <t>Thor: Szerelem és mennydörgés</t>
  </si>
  <si>
    <t>Thor: Love and Thunder</t>
  </si>
  <si>
    <t>A jó főnök</t>
  </si>
  <si>
    <t xml:space="preserve">El buen patrón </t>
  </si>
  <si>
    <t>Bezárva</t>
  </si>
  <si>
    <t xml:space="preserve">Shut In </t>
  </si>
  <si>
    <t>Legeslegjobb szülinap</t>
  </si>
  <si>
    <t xml:space="preserve">Best Birthday Ever </t>
  </si>
  <si>
    <t>A hónap dolgozója</t>
  </si>
  <si>
    <t>Az Arthur-átok</t>
  </si>
  <si>
    <t xml:space="preserve">Arthur, malédiction </t>
  </si>
  <si>
    <t>Gyilkos party</t>
  </si>
  <si>
    <t xml:space="preserve">Murder Party </t>
  </si>
  <si>
    <t>Employee of the Month</t>
  </si>
  <si>
    <t>Bunker Game - Legbelső félelem</t>
  </si>
  <si>
    <t xml:space="preserve">The Bunker Game </t>
  </si>
  <si>
    <t>DC Szuperállatok ligája</t>
  </si>
  <si>
    <t>DC League of Super-Pets</t>
  </si>
  <si>
    <t>A gyilkos járat</t>
  </si>
  <si>
    <t xml:space="preserve">Bullet Train </t>
  </si>
  <si>
    <t>Együtt kezdtük</t>
  </si>
  <si>
    <t>Családból is megárt a sok 2: Irány Portugália!</t>
  </si>
  <si>
    <t xml:space="preserve">Joyeuse Retraite! 2 </t>
  </si>
  <si>
    <t>Fenevad</t>
  </si>
  <si>
    <t xml:space="preserve">Beast </t>
  </si>
  <si>
    <t>Mia és én: Szintópia hőse</t>
  </si>
  <si>
    <t>Mia and me: The Hero of Centopia</t>
  </si>
  <si>
    <t>Ahol a folyami rákok énekelnek</t>
  </si>
  <si>
    <t xml:space="preserve">Where the Crawdads Sing </t>
  </si>
  <si>
    <t>Nem</t>
  </si>
  <si>
    <t xml:space="preserve">Nope </t>
  </si>
  <si>
    <t>Nevem Zlatan</t>
  </si>
  <si>
    <t>I Am Zlatan</t>
  </si>
  <si>
    <t>Született hazudozó</t>
  </si>
  <si>
    <t>Natural Born Liar</t>
  </si>
  <si>
    <t>Miután boldogok leszünk</t>
  </si>
  <si>
    <t>After Ever Happy</t>
  </si>
  <si>
    <t xml:space="preserve">Blazing Samurai </t>
  </si>
  <si>
    <t>Tomboló blöki</t>
  </si>
  <si>
    <t xml:space="preserve">Jungle Cruise </t>
  </si>
  <si>
    <t>Szia, Életem!</t>
  </si>
  <si>
    <t>Filmsquad</t>
  </si>
  <si>
    <t xml:space="preserve">screens - aktuális hét </t>
  </si>
  <si>
    <t>A meghívás</t>
  </si>
  <si>
    <t xml:space="preserve">The Invitation / The Bride </t>
  </si>
  <si>
    <t>Hamupipőke három kívánsága</t>
  </si>
  <si>
    <t xml:space="preserve">Three Wishes of Cinderella </t>
  </si>
  <si>
    <t>Minden jót, Leo Grande</t>
  </si>
  <si>
    <t xml:space="preserve">Good Luck to You, Leo Grande </t>
  </si>
  <si>
    <t>Rosszkor, rossz helyen</t>
  </si>
  <si>
    <t>Wrong Place</t>
  </si>
  <si>
    <t>screens - nyitó hét</t>
  </si>
  <si>
    <t xml:space="preserve">The Invitation </t>
  </si>
  <si>
    <t>Three Thousand Years of Longing</t>
  </si>
  <si>
    <t>Háromezer év vágyakozás</t>
  </si>
  <si>
    <t>Ők</t>
  </si>
  <si>
    <t xml:space="preserve">Men </t>
  </si>
  <si>
    <t>Csodálatos teremtmények</t>
  </si>
  <si>
    <t>Beautiful Beings</t>
  </si>
  <si>
    <t>Venom 2. – Vérontó</t>
  </si>
  <si>
    <t xml:space="preserve">Venom: Let There Be Carnage </t>
  </si>
  <si>
    <t>Alienoid</t>
  </si>
  <si>
    <t xml:space="preserve">E.T. the Extra-Terrestrial </t>
  </si>
  <si>
    <t>E.T. – A földönkívüli</t>
  </si>
  <si>
    <t xml:space="preserve">Jaws </t>
  </si>
  <si>
    <t>A cápa</t>
  </si>
  <si>
    <t>King - Egy kis oroszlán nagy kalandja</t>
  </si>
  <si>
    <t>King</t>
  </si>
  <si>
    <t>Nyugati nyaralás</t>
  </si>
  <si>
    <t>Premier film</t>
  </si>
  <si>
    <t>Elátkozott barlang</t>
  </si>
  <si>
    <t xml:space="preserve">Zakliata jaskyna </t>
  </si>
  <si>
    <t>Nincs baj, drágám</t>
  </si>
  <si>
    <t xml:space="preserve">Don't Worry Darling </t>
  </si>
  <si>
    <t>Avatar</t>
  </si>
  <si>
    <t>Bereményi kalapja</t>
  </si>
  <si>
    <t>Magasságok és mélységek</t>
  </si>
  <si>
    <t>JUNO11 Pictures Kft.</t>
  </si>
  <si>
    <t>Ecc, pecc, ki lehetsz?</t>
  </si>
  <si>
    <t xml:space="preserve">See How They Run </t>
  </si>
  <si>
    <t>Mosolyogj</t>
  </si>
  <si>
    <t xml:space="preserve">Smile </t>
  </si>
  <si>
    <t>Peter von Kant</t>
  </si>
  <si>
    <t>Esemény</t>
  </si>
  <si>
    <t xml:space="preserve">L'événement </t>
  </si>
  <si>
    <t>Filmworks</t>
  </si>
  <si>
    <t xml:space="preserve">Ticket to Paradise </t>
  </si>
  <si>
    <t>Beugró a Paradicsomba</t>
  </si>
  <si>
    <t>A szomorúság háromszöge</t>
  </si>
  <si>
    <t xml:space="preserve">Triangle of Sadness </t>
  </si>
  <si>
    <t>Nem hagytak nyomokat</t>
  </si>
  <si>
    <t xml:space="preserve">Zeby nie bylo sladów </t>
  </si>
  <si>
    <t>A Halloween véget ér</t>
  </si>
  <si>
    <t xml:space="preserve">Halloween Ends </t>
  </si>
  <si>
    <t>Hogyan tegyünk boldoggá egy nőt</t>
  </si>
  <si>
    <t xml:space="preserve">How to Please a Woman </t>
  </si>
  <si>
    <t>Szent pók</t>
  </si>
  <si>
    <t xml:space="preserve">Holy Spider </t>
  </si>
  <si>
    <t>Mrs. Harris Párizsba megy</t>
  </si>
  <si>
    <t>Mrs. Harris Goes to Paris</t>
  </si>
  <si>
    <t>Premier előtt</t>
  </si>
  <si>
    <t>Black Adam</t>
  </si>
  <si>
    <t>Blokád</t>
  </si>
  <si>
    <t>Fűző</t>
  </si>
  <si>
    <t>Corsage</t>
  </si>
  <si>
    <t>Tad, az elveszett felfedező és a Smaragdtábla</t>
  </si>
  <si>
    <t xml:space="preserve">Tad the Lost Explorer and the Emerald Tablet </t>
  </si>
  <si>
    <t>Toldi - A mozifilm</t>
  </si>
  <si>
    <t xml:space="preserve">Das schweigende Klassenzimmer </t>
  </si>
  <si>
    <t>Amszterdam</t>
  </si>
  <si>
    <t xml:space="preserve">Amsterdam </t>
  </si>
  <si>
    <t>Az iker</t>
  </si>
  <si>
    <t xml:space="preserve">The Twin </t>
  </si>
  <si>
    <t>Démoni fény</t>
  </si>
  <si>
    <t xml:space="preserve">The Devil's Light </t>
  </si>
  <si>
    <t>Krokodili</t>
  </si>
  <si>
    <t xml:space="preserve">Lyle, Lyle, Crocodile </t>
  </si>
  <si>
    <t>Pil - A neveletlen királylány</t>
  </si>
  <si>
    <t xml:space="preserve">Pil </t>
  </si>
  <si>
    <t xml:space="preserve">Candyman </t>
  </si>
  <si>
    <t>Hétköznapi kudarcok</t>
  </si>
  <si>
    <t xml:space="preserve">Ordinary Failures </t>
  </si>
  <si>
    <t>A sellő és a Napkirály</t>
  </si>
  <si>
    <t xml:space="preserve">The King's daughter </t>
  </si>
  <si>
    <t>Semmi</t>
  </si>
  <si>
    <t>Nothing</t>
  </si>
  <si>
    <t>Stasi - Állambiztonsági Komisztérium</t>
  </si>
  <si>
    <t>A Stasi Comedy</t>
  </si>
  <si>
    <t>Szimpla manus</t>
  </si>
  <si>
    <t>A tölgy - Az erdő szíve</t>
  </si>
  <si>
    <t xml:space="preserve">Le chêne </t>
  </si>
  <si>
    <t>A kis Winnetou</t>
  </si>
  <si>
    <t xml:space="preserve">Young Winnetou </t>
  </si>
  <si>
    <t>Fekete Párduc 2.</t>
  </si>
  <si>
    <t xml:space="preserve">Black Panther: Wakanda Forever </t>
  </si>
  <si>
    <t>Tündéri bajkeverő</t>
  </si>
  <si>
    <t xml:space="preserve">My Fairy Troublemaker </t>
  </si>
  <si>
    <t>Közel</t>
  </si>
  <si>
    <t>Close</t>
  </si>
  <si>
    <t>Béke - A nemzetek felett</t>
  </si>
  <si>
    <t xml:space="preserve">Black Panther </t>
  </si>
  <si>
    <t>A menü</t>
  </si>
  <si>
    <t>The Menu</t>
  </si>
  <si>
    <t>Azt mondta</t>
  </si>
  <si>
    <t xml:space="preserve">She Said </t>
  </si>
  <si>
    <t>Jóreménység-sziget</t>
  </si>
  <si>
    <t>Párcserés játszma</t>
  </si>
  <si>
    <t>The Key Game</t>
  </si>
  <si>
    <t>Veszélyes lehet a fagyi</t>
  </si>
  <si>
    <t>Rosszul vagyok magamtól</t>
  </si>
  <si>
    <t xml:space="preserve">Sick of Myself </t>
  </si>
  <si>
    <t>Pozitivo Digital Kft.</t>
  </si>
  <si>
    <t>Pozitivo Digital Kft</t>
  </si>
  <si>
    <t>Island of Good Hope</t>
  </si>
  <si>
    <t>Fura világ</t>
  </si>
  <si>
    <t xml:space="preserve">Strange World </t>
  </si>
  <si>
    <t>Fiú a mennyből</t>
  </si>
  <si>
    <t xml:space="preserve">Boy from Heaven </t>
  </si>
  <si>
    <t>A stand up királynője</t>
  </si>
  <si>
    <t xml:space="preserve">Comedy Queen </t>
  </si>
  <si>
    <t>Larry</t>
  </si>
  <si>
    <t>Vérapó</t>
  </si>
  <si>
    <t xml:space="preserve">Violent Night </t>
  </si>
  <si>
    <t>Isten földje</t>
  </si>
  <si>
    <t xml:space="preserve">Godland </t>
  </si>
  <si>
    <t>Átjáróház</t>
  </si>
  <si>
    <t>Csizmás, a kandúr: Az utolsó kívánság</t>
  </si>
  <si>
    <t xml:space="preserve">Puss in Boots: The Last Wish </t>
  </si>
  <si>
    <t>2022.12.15. -2022.12.18.</t>
  </si>
  <si>
    <t>A látogatás</t>
  </si>
  <si>
    <t xml:space="preserve">The Visit </t>
  </si>
  <si>
    <t>Avatar - A víz útja</t>
  </si>
  <si>
    <t>Avatar: The Way of Water</t>
  </si>
  <si>
    <t>A titokzatos nő</t>
  </si>
  <si>
    <t xml:space="preserve">Heojil kyolshim 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</si>
</sst>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  <numFmt numFmtId="184" formatCode="_-* #,##0.00\ _F_t_-;\-* #,##0.00\ _F_t_-;_-* &quot;-&quot;??\ _F_t_-;_-@_-"/>
    <numFmt numFmtId="185" formatCode="_-* #,##0.00\ [$Ft-40E]_-;\-* #,##0.00\ [$Ft-40E]_-;_-* &quot;-&quot;??\ [$Ft-40E]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7.7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ill="0" applyBorder="0" applyAlignment="0" applyProtection="0"/>
  </cellStyleXfs>
  <cellXfs count="3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4" borderId="11" xfId="0" applyFont="1" applyFill="1" applyBorder="1" applyAlignment="1" applyProtection="1">
      <alignment horizontal="right"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3" fontId="13" fillId="34" borderId="12" xfId="0" applyNumberFormat="1" applyFont="1" applyFill="1" applyBorder="1" applyAlignment="1" applyProtection="1">
      <alignment vertical="center"/>
      <protection locked="0"/>
    </xf>
    <xf numFmtId="0" fontId="13" fillId="34" borderId="12" xfId="0" applyFont="1" applyFill="1" applyBorder="1" applyAlignment="1">
      <alignment/>
    </xf>
    <xf numFmtId="3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left" vertical="center"/>
      <protection/>
    </xf>
    <xf numFmtId="0" fontId="13" fillId="34" borderId="16" xfId="0" applyFont="1" applyFill="1" applyBorder="1" applyAlignment="1" applyProtection="1">
      <alignment horizontal="left" vertical="center"/>
      <protection/>
    </xf>
    <xf numFmtId="3" fontId="13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5" borderId="0" xfId="0" applyFont="1" applyFill="1" applyAlignment="1">
      <alignment/>
    </xf>
    <xf numFmtId="3" fontId="19" fillId="35" borderId="0" xfId="0" applyNumberFormat="1" applyFont="1" applyFill="1" applyAlignment="1">
      <alignment/>
    </xf>
    <xf numFmtId="3" fontId="19" fillId="35" borderId="0" xfId="0" applyNumberFormat="1" applyFont="1" applyFill="1" applyAlignment="1">
      <alignment wrapText="1"/>
    </xf>
    <xf numFmtId="0" fontId="20" fillId="35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22" xfId="0" applyFont="1" applyFill="1" applyBorder="1" applyAlignment="1">
      <alignment horizontal="center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167" fontId="12" fillId="0" borderId="23" xfId="0" applyNumberFormat="1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right"/>
    </xf>
    <xf numFmtId="3" fontId="12" fillId="0" borderId="23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3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3" xfId="0" applyNumberFormat="1" applyFont="1" applyFill="1" applyBorder="1" applyAlignment="1">
      <alignment/>
    </xf>
    <xf numFmtId="3" fontId="12" fillId="0" borderId="23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4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5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3" xfId="40" applyNumberFormat="1" applyFont="1" applyFill="1" applyBorder="1" applyAlignment="1" applyProtection="1">
      <alignment vertical="center" wrapText="1"/>
      <protection/>
    </xf>
    <xf numFmtId="3" fontId="22" fillId="0" borderId="23" xfId="0" applyNumberFormat="1" applyFont="1" applyFill="1" applyBorder="1" applyAlignment="1">
      <alignment/>
    </xf>
    <xf numFmtId="3" fontId="10" fillId="0" borderId="23" xfId="40" applyNumberFormat="1" applyFont="1" applyFill="1" applyBorder="1" applyAlignment="1" applyProtection="1">
      <alignment horizontal="right"/>
      <protection/>
    </xf>
    <xf numFmtId="3" fontId="12" fillId="0" borderId="23" xfId="0" applyNumberFormat="1" applyFont="1" applyFill="1" applyBorder="1" applyAlignment="1">
      <alignment wrapText="1"/>
    </xf>
    <xf numFmtId="3" fontId="10" fillId="0" borderId="2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3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3" xfId="40" applyNumberFormat="1" applyFont="1" applyFill="1" applyBorder="1" applyAlignment="1" applyProtection="1">
      <alignment horizontal="right"/>
      <protection/>
    </xf>
    <xf numFmtId="3" fontId="16" fillId="0" borderId="27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3" xfId="4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3" xfId="0" applyNumberFormat="1" applyFont="1" applyFill="1" applyBorder="1" applyAlignment="1" applyProtection="1">
      <alignment horizontal="left" vertical="center"/>
      <protection locked="0"/>
    </xf>
    <xf numFmtId="0" fontId="11" fillId="36" borderId="2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4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0" fillId="38" borderId="23" xfId="0" applyFill="1" applyBorder="1" applyAlignment="1">
      <alignment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3" fontId="12" fillId="0" borderId="23" xfId="4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169" fontId="24" fillId="34" borderId="12" xfId="74" applyNumberFormat="1" applyFont="1" applyFill="1" applyBorder="1" applyAlignment="1" applyProtection="1">
      <alignment horizontal="center" vertical="center"/>
      <protection/>
    </xf>
    <xf numFmtId="168" fontId="23" fillId="34" borderId="12" xfId="40" applyNumberFormat="1" applyFont="1" applyFill="1" applyBorder="1" applyAlignment="1" applyProtection="1">
      <alignment vertical="center"/>
      <protection/>
    </xf>
    <xf numFmtId="168" fontId="24" fillId="34" borderId="12" xfId="40" applyNumberFormat="1" applyFont="1" applyFill="1" applyBorder="1" applyAlignment="1" applyProtection="1">
      <alignment vertical="center"/>
      <protection/>
    </xf>
    <xf numFmtId="9" fontId="10" fillId="0" borderId="12" xfId="74" applyFont="1" applyFill="1" applyBorder="1" applyAlignment="1" applyProtection="1">
      <alignment horizontal="center"/>
      <protection/>
    </xf>
    <xf numFmtId="9" fontId="0" fillId="0" borderId="12" xfId="74" applyFill="1" applyBorder="1" applyAlignment="1" applyProtection="1">
      <alignment horizontal="center"/>
      <protection/>
    </xf>
    <xf numFmtId="168" fontId="24" fillId="34" borderId="16" xfId="40" applyNumberFormat="1" applyFont="1" applyFill="1" applyBorder="1" applyAlignment="1" applyProtection="1">
      <alignment horizontal="right" vertical="center"/>
      <protection/>
    </xf>
    <xf numFmtId="168" fontId="24" fillId="34" borderId="16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74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167" fontId="10" fillId="0" borderId="28" xfId="0" applyNumberFormat="1" applyFont="1" applyFill="1" applyBorder="1" applyAlignment="1">
      <alignment horizontal="center"/>
    </xf>
    <xf numFmtId="0" fontId="11" fillId="39" borderId="23" xfId="0" applyFont="1" applyFill="1" applyBorder="1" applyAlignment="1" applyProtection="1">
      <alignment horizontal="center" vertical="center"/>
      <protection locked="0"/>
    </xf>
    <xf numFmtId="168" fontId="10" fillId="0" borderId="23" xfId="40" applyNumberFormat="1" applyFont="1" applyFill="1" applyBorder="1" applyAlignment="1" applyProtection="1">
      <alignment horizontal="right"/>
      <protection/>
    </xf>
    <xf numFmtId="167" fontId="10" fillId="0" borderId="23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9" fontId="10" fillId="0" borderId="29" xfId="74" applyFont="1" applyFill="1" applyBorder="1" applyAlignment="1" applyProtection="1">
      <alignment horizontal="center"/>
      <protection/>
    </xf>
    <xf numFmtId="0" fontId="11" fillId="36" borderId="23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/>
    </xf>
    <xf numFmtId="0" fontId="11" fillId="36" borderId="12" xfId="0" applyFont="1" applyFill="1" applyBorder="1" applyAlignment="1" applyProtection="1">
      <alignment horizontal="center"/>
      <protection locked="0"/>
    </xf>
    <xf numFmtId="0" fontId="11" fillId="39" borderId="23" xfId="0" applyFont="1" applyFill="1" applyBorder="1" applyAlignment="1" applyProtection="1">
      <alignment horizontal="center"/>
      <protection locked="0"/>
    </xf>
    <xf numFmtId="3" fontId="22" fillId="0" borderId="23" xfId="0" applyNumberFormat="1" applyFont="1" applyFill="1" applyBorder="1" applyAlignment="1" applyProtection="1">
      <alignment vertical="center"/>
      <protection locked="0"/>
    </xf>
    <xf numFmtId="0" fontId="11" fillId="36" borderId="23" xfId="0" applyFont="1" applyFill="1" applyBorder="1" applyAlignment="1" applyProtection="1">
      <alignment horizont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167" fontId="10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3" xfId="0" applyNumberFormat="1" applyFont="1" applyFill="1" applyBorder="1" applyAlignment="1">
      <alignment horizontal="center"/>
    </xf>
    <xf numFmtId="167" fontId="10" fillId="0" borderId="23" xfId="0" applyNumberFormat="1" applyFont="1" applyBorder="1" applyAlignment="1">
      <alignment horizontal="center"/>
    </xf>
    <xf numFmtId="0" fontId="11" fillId="36" borderId="32" xfId="0" applyFont="1" applyFill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1" fontId="0" fillId="0" borderId="36" xfId="0" applyNumberFormat="1" applyBorder="1" applyAlignment="1">
      <alignment horizontal="right"/>
    </xf>
    <xf numFmtId="1" fontId="0" fillId="0" borderId="33" xfId="0" applyNumberFormat="1" applyFont="1" applyBorder="1" applyAlignment="1">
      <alignment horizontal="right"/>
    </xf>
    <xf numFmtId="173" fontId="0" fillId="0" borderId="33" xfId="0" applyNumberFormat="1" applyBorder="1" applyAlignment="1">
      <alignment horizontal="right"/>
    </xf>
    <xf numFmtId="174" fontId="0" fillId="0" borderId="33" xfId="0" applyNumberFormat="1" applyBorder="1" applyAlignment="1">
      <alignment horizontal="right"/>
    </xf>
    <xf numFmtId="17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7" fillId="0" borderId="0" xfId="0" applyFont="1" applyAlignment="1">
      <alignment horizontal="right"/>
    </xf>
    <xf numFmtId="1" fontId="27" fillId="0" borderId="37" xfId="0" applyNumberFormat="1" applyFont="1" applyBorder="1" applyAlignment="1">
      <alignment horizontal="right"/>
    </xf>
    <xf numFmtId="1" fontId="27" fillId="0" borderId="38" xfId="0" applyNumberFormat="1" applyFont="1" applyBorder="1" applyAlignment="1">
      <alignment horizontal="right"/>
    </xf>
    <xf numFmtId="0" fontId="27" fillId="0" borderId="0" xfId="0" applyFont="1" applyAlignment="1">
      <alignment/>
    </xf>
    <xf numFmtId="167" fontId="10" fillId="0" borderId="29" xfId="0" applyNumberFormat="1" applyFont="1" applyFill="1" applyBorder="1" applyAlignment="1">
      <alignment horizontal="center"/>
    </xf>
    <xf numFmtId="167" fontId="10" fillId="0" borderId="39" xfId="0" applyNumberFormat="1" applyFont="1" applyFill="1" applyBorder="1" applyAlignment="1">
      <alignment horizontal="center"/>
    </xf>
    <xf numFmtId="3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39" borderId="3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11" fillId="36" borderId="30" xfId="0" applyFont="1" applyFill="1" applyBorder="1" applyAlignment="1" applyProtection="1">
      <alignment horizont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167" fontId="10" fillId="0" borderId="30" xfId="0" applyNumberFormat="1" applyFont="1" applyFill="1" applyBorder="1" applyAlignment="1">
      <alignment horizontal="center"/>
    </xf>
    <xf numFmtId="167" fontId="12" fillId="0" borderId="23" xfId="0" applyNumberFormat="1" applyFont="1" applyFill="1" applyBorder="1" applyAlignment="1">
      <alignment horizontal="center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12" fillId="0" borderId="41" xfId="0" applyFont="1" applyFill="1" applyBorder="1" applyAlignment="1">
      <alignment/>
    </xf>
    <xf numFmtId="167" fontId="12" fillId="0" borderId="23" xfId="0" applyNumberFormat="1" applyFont="1" applyFill="1" applyBorder="1" applyAlignment="1">
      <alignment horizontal="right"/>
    </xf>
    <xf numFmtId="0" fontId="12" fillId="0" borderId="40" xfId="0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11" fillId="39" borderId="29" xfId="0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0" fontId="16" fillId="0" borderId="12" xfId="0" applyFont="1" applyBorder="1" applyAlignment="1">
      <alignment/>
    </xf>
    <xf numFmtId="3" fontId="11" fillId="0" borderId="30" xfId="0" applyNumberFormat="1" applyFont="1" applyFill="1" applyBorder="1" applyAlignment="1" applyProtection="1">
      <alignment horizontal="left"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10" fillId="0" borderId="31" xfId="0" applyFont="1" applyFill="1" applyBorder="1" applyAlignment="1">
      <alignment/>
    </xf>
    <xf numFmtId="0" fontId="11" fillId="36" borderId="30" xfId="0" applyFont="1" applyFill="1" applyBorder="1" applyAlignment="1" applyProtection="1">
      <alignment horizontal="center"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167" fontId="10" fillId="0" borderId="23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1" fillId="36" borderId="40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>
      <alignment/>
    </xf>
    <xf numFmtId="167" fontId="12" fillId="0" borderId="29" xfId="0" applyNumberFormat="1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/>
    </xf>
    <xf numFmtId="167" fontId="12" fillId="0" borderId="13" xfId="0" applyNumberFormat="1" applyFont="1" applyFill="1" applyBorder="1" applyAlignment="1">
      <alignment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80" fontId="12" fillId="0" borderId="13" xfId="40" applyNumberFormat="1" applyFont="1" applyFill="1" applyBorder="1" applyAlignment="1" applyProtection="1">
      <alignment horizontal="right"/>
      <protection/>
    </xf>
    <xf numFmtId="3" fontId="12" fillId="0" borderId="28" xfId="0" applyNumberFormat="1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180" fontId="12" fillId="0" borderId="20" xfId="40" applyNumberFormat="1" applyFont="1" applyFill="1" applyBorder="1" applyAlignment="1" applyProtection="1">
      <alignment horizontal="right"/>
      <protection/>
    </xf>
    <xf numFmtId="0" fontId="22" fillId="0" borderId="44" xfId="0" applyFont="1" applyFill="1" applyBorder="1" applyAlignment="1" applyProtection="1">
      <alignment horizontal="center" vertical="center"/>
      <protection locked="0"/>
    </xf>
    <xf numFmtId="0" fontId="11" fillId="36" borderId="44" xfId="0" applyFont="1" applyFill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vertical="center"/>
      <protection locked="0"/>
    </xf>
    <xf numFmtId="167" fontId="10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168" fontId="12" fillId="0" borderId="12" xfId="40" applyNumberFormat="1" applyFont="1" applyFill="1" applyBorder="1" applyAlignment="1" applyProtection="1">
      <alignment horizontal="right"/>
      <protection/>
    </xf>
    <xf numFmtId="3" fontId="12" fillId="0" borderId="28" xfId="0" applyNumberFormat="1" applyFont="1" applyFill="1" applyBorder="1" applyAlignment="1">
      <alignment horizontal="right"/>
    </xf>
    <xf numFmtId="3" fontId="10" fillId="0" borderId="30" xfId="0" applyNumberFormat="1" applyFont="1" applyBorder="1" applyAlignment="1" applyProtection="1">
      <alignment vertical="center"/>
      <protection locked="0"/>
    </xf>
    <xf numFmtId="0" fontId="10" fillId="0" borderId="23" xfId="0" applyFont="1" applyBorder="1" applyAlignment="1">
      <alignment/>
    </xf>
    <xf numFmtId="0" fontId="10" fillId="0" borderId="44" xfId="0" applyFont="1" applyBorder="1" applyAlignment="1">
      <alignment/>
    </xf>
    <xf numFmtId="167" fontId="12" fillId="0" borderId="23" xfId="0" applyNumberFormat="1" applyFont="1" applyFill="1" applyBorder="1" applyAlignment="1">
      <alignment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4" fillId="40" borderId="23" xfId="0" applyFont="1" applyFill="1" applyBorder="1" applyAlignment="1">
      <alignment/>
    </xf>
    <xf numFmtId="167" fontId="12" fillId="0" borderId="29" xfId="0" applyNumberFormat="1" applyFont="1" applyFill="1" applyBorder="1" applyAlignment="1">
      <alignment horizontal="center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167" fontId="12" fillId="0" borderId="28" xfId="0" applyNumberFormat="1" applyFont="1" applyFill="1" applyBorder="1" applyAlignment="1">
      <alignment/>
    </xf>
    <xf numFmtId="0" fontId="22" fillId="0" borderId="23" xfId="0" applyFont="1" applyFill="1" applyBorder="1" applyAlignment="1" applyProtection="1">
      <alignment horizontal="center"/>
      <protection locked="0"/>
    </xf>
    <xf numFmtId="0" fontId="11" fillId="39" borderId="42" xfId="0" applyFont="1" applyFill="1" applyBorder="1" applyAlignment="1" applyProtection="1">
      <alignment horizontal="center" vertical="center"/>
      <protection locked="0"/>
    </xf>
    <xf numFmtId="168" fontId="10" fillId="0" borderId="30" xfId="40" applyNumberFormat="1" applyFont="1" applyFill="1" applyBorder="1" applyAlignment="1" applyProtection="1">
      <alignment horizontal="right"/>
      <protection/>
    </xf>
    <xf numFmtId="3" fontId="12" fillId="12" borderId="23" xfId="0" applyNumberFormat="1" applyFont="1" applyFill="1" applyBorder="1" applyAlignment="1" applyProtection="1">
      <alignment vertical="center"/>
      <protection locked="0"/>
    </xf>
    <xf numFmtId="0" fontId="12" fillId="0" borderId="46" xfId="0" applyFont="1" applyFill="1" applyBorder="1" applyAlignment="1">
      <alignment/>
    </xf>
    <xf numFmtId="0" fontId="22" fillId="0" borderId="23" xfId="0" applyFont="1" applyFill="1" applyBorder="1" applyAlignment="1" applyProtection="1">
      <alignment horizontal="left" vertical="center"/>
      <protection/>
    </xf>
    <xf numFmtId="3" fontId="12" fillId="0" borderId="23" xfId="0" applyNumberFormat="1" applyFont="1" applyFill="1" applyBorder="1" applyAlignment="1" applyProtection="1">
      <alignment horizontal="left" vertical="center"/>
      <protection locked="0"/>
    </xf>
    <xf numFmtId="0" fontId="12" fillId="0" borderId="48" xfId="0" applyFont="1" applyFill="1" applyBorder="1" applyAlignment="1">
      <alignment/>
    </xf>
    <xf numFmtId="0" fontId="16" fillId="0" borderId="40" xfId="0" applyFont="1" applyBorder="1" applyAlignment="1">
      <alignment/>
    </xf>
    <xf numFmtId="0" fontId="11" fillId="36" borderId="41" xfId="0" applyFont="1" applyFill="1" applyBorder="1" applyAlignment="1" applyProtection="1">
      <alignment horizontal="center"/>
      <protection locked="0"/>
    </xf>
    <xf numFmtId="0" fontId="0" fillId="41" borderId="23" xfId="0" applyFill="1" applyBorder="1" applyAlignment="1">
      <alignment/>
    </xf>
    <xf numFmtId="3" fontId="28" fillId="0" borderId="0" xfId="0" applyNumberFormat="1" applyFont="1" applyFill="1" applyBorder="1" applyAlignment="1" applyProtection="1">
      <alignment horizontal="left" vertical="center"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3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/>
    </xf>
    <xf numFmtId="0" fontId="10" fillId="0" borderId="49" xfId="0" applyFont="1" applyFill="1" applyBorder="1" applyAlignment="1">
      <alignment/>
    </xf>
    <xf numFmtId="0" fontId="11" fillId="39" borderId="13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/>
    </xf>
    <xf numFmtId="0" fontId="22" fillId="0" borderId="41" xfId="0" applyFont="1" applyFill="1" applyBorder="1" applyAlignment="1" applyProtection="1">
      <alignment horizontal="center" vertical="center"/>
      <protection locked="0"/>
    </xf>
    <xf numFmtId="3" fontId="12" fillId="0" borderId="42" xfId="0" applyNumberFormat="1" applyFont="1" applyFill="1" applyBorder="1" applyAlignment="1">
      <alignment/>
    </xf>
    <xf numFmtId="3" fontId="12" fillId="0" borderId="13" xfId="40" applyNumberFormat="1" applyFont="1" applyFill="1" applyBorder="1" applyAlignment="1" applyProtection="1">
      <alignment horizontal="right" wrapText="1"/>
      <protection/>
    </xf>
    <xf numFmtId="0" fontId="10" fillId="0" borderId="40" xfId="0" applyFont="1" applyBorder="1" applyAlignment="1">
      <alignment/>
    </xf>
    <xf numFmtId="0" fontId="10" fillId="0" borderId="13" xfId="0" applyFont="1" applyBorder="1" applyAlignment="1">
      <alignment/>
    </xf>
    <xf numFmtId="167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3" fontId="22" fillId="0" borderId="30" xfId="0" applyNumberFormat="1" applyFont="1" applyFill="1" applyBorder="1" applyAlignment="1" applyProtection="1">
      <alignment vertical="center"/>
      <protection locked="0"/>
    </xf>
    <xf numFmtId="0" fontId="14" fillId="0" borderId="23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3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 horizontal="right"/>
    </xf>
    <xf numFmtId="167" fontId="12" fillId="0" borderId="46" xfId="0" applyNumberFormat="1" applyFont="1" applyFill="1" applyBorder="1" applyAlignment="1">
      <alignment/>
    </xf>
    <xf numFmtId="3" fontId="22" fillId="0" borderId="30" xfId="0" applyNumberFormat="1" applyFont="1" applyFill="1" applyBorder="1" applyAlignment="1" applyProtection="1">
      <alignment horizontal="left" vertical="center"/>
      <protection locked="0"/>
    </xf>
    <xf numFmtId="3" fontId="22" fillId="0" borderId="50" xfId="0" applyNumberFormat="1" applyFont="1" applyFill="1" applyBorder="1" applyAlignment="1" applyProtection="1">
      <alignment horizontal="center" vertical="center"/>
      <protection locked="0"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180" fontId="12" fillId="0" borderId="0" xfId="40" applyNumberFormat="1" applyFont="1" applyFill="1" applyBorder="1" applyAlignment="1" applyProtection="1">
      <alignment horizontal="right"/>
      <protection/>
    </xf>
    <xf numFmtId="3" fontId="12" fillId="0" borderId="32" xfId="0" applyNumberFormat="1" applyFont="1" applyFill="1" applyBorder="1" applyAlignment="1">
      <alignment horizontal="right"/>
    </xf>
    <xf numFmtId="168" fontId="10" fillId="42" borderId="23" xfId="40" applyNumberFormat="1" applyFont="1" applyFill="1" applyBorder="1" applyAlignment="1" applyProtection="1">
      <alignment horizontal="right"/>
      <protection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3" fontId="12" fillId="12" borderId="12" xfId="0" applyNumberFormat="1" applyFont="1" applyFill="1" applyBorder="1" applyAlignment="1" applyProtection="1">
      <alignment vertical="center"/>
      <protection locked="0"/>
    </xf>
    <xf numFmtId="0" fontId="22" fillId="0" borderId="30" xfId="0" applyFont="1" applyFill="1" applyBorder="1" applyAlignment="1" applyProtection="1">
      <alignment horizontal="left" vertical="center"/>
      <protection/>
    </xf>
    <xf numFmtId="0" fontId="12" fillId="0" borderId="23" xfId="0" applyFont="1" applyFill="1" applyBorder="1" applyAlignment="1">
      <alignment wrapText="1"/>
    </xf>
    <xf numFmtId="3" fontId="12" fillId="12" borderId="13" xfId="0" applyNumberFormat="1" applyFont="1" applyFill="1" applyBorder="1" applyAlignment="1" applyProtection="1">
      <alignment vertical="center"/>
      <protection locked="0"/>
    </xf>
    <xf numFmtId="167" fontId="12" fillId="0" borderId="29" xfId="0" applyNumberFormat="1" applyFont="1" applyFill="1" applyBorder="1" applyAlignment="1">
      <alignment horizontal="right"/>
    </xf>
    <xf numFmtId="3" fontId="22" fillId="0" borderId="27" xfId="0" applyNumberFormat="1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3" fontId="22" fillId="0" borderId="46" xfId="0" applyNumberFormat="1" applyFont="1" applyFill="1" applyBorder="1" applyAlignment="1" applyProtection="1">
      <alignment horizontal="left" vertical="center"/>
      <protection locked="0"/>
    </xf>
    <xf numFmtId="3" fontId="22" fillId="0" borderId="44" xfId="0" applyNumberFormat="1" applyFont="1" applyFill="1" applyBorder="1" applyAlignment="1" applyProtection="1">
      <alignment horizontal="left" vertical="center"/>
      <protection locked="0"/>
    </xf>
    <xf numFmtId="3" fontId="11" fillId="0" borderId="23" xfId="0" applyNumberFormat="1" applyFont="1" applyFill="1" applyBorder="1" applyAlignment="1" applyProtection="1">
      <alignment horizontal="left" vertical="center"/>
      <protection locked="0"/>
    </xf>
    <xf numFmtId="3" fontId="22" fillId="0" borderId="41" xfId="0" applyNumberFormat="1" applyFont="1" applyFill="1" applyBorder="1" applyAlignment="1" applyProtection="1">
      <alignment horizontal="left" vertical="center"/>
      <protection locked="0"/>
    </xf>
    <xf numFmtId="0" fontId="12" fillId="0" borderId="39" xfId="0" applyFont="1" applyFill="1" applyBorder="1" applyAlignment="1">
      <alignment/>
    </xf>
    <xf numFmtId="0" fontId="12" fillId="0" borderId="31" xfId="0" applyFont="1" applyFill="1" applyBorder="1" applyAlignment="1">
      <alignment vertical="top"/>
    </xf>
    <xf numFmtId="0" fontId="22" fillId="37" borderId="12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22" fillId="39" borderId="12" xfId="0" applyFont="1" applyFill="1" applyBorder="1" applyAlignment="1" applyProtection="1">
      <alignment horizontal="center" vertical="center"/>
      <protection locked="0"/>
    </xf>
    <xf numFmtId="0" fontId="22" fillId="0" borderId="44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3" fontId="12" fillId="0" borderId="42" xfId="40" applyNumberFormat="1" applyFont="1" applyFill="1" applyBorder="1" applyAlignment="1" applyProtection="1">
      <alignment horizontal="right"/>
      <protection/>
    </xf>
    <xf numFmtId="180" fontId="12" fillId="0" borderId="45" xfId="40" applyNumberFormat="1" applyFont="1" applyFill="1" applyBorder="1" applyAlignment="1" applyProtection="1">
      <alignment horizontal="right"/>
      <protection/>
    </xf>
    <xf numFmtId="3" fontId="12" fillId="0" borderId="20" xfId="0" applyNumberFormat="1" applyFont="1" applyFill="1" applyBorder="1" applyAlignment="1">
      <alignment wrapText="1"/>
    </xf>
    <xf numFmtId="3" fontId="12" fillId="0" borderId="4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/>
    </xf>
    <xf numFmtId="3" fontId="12" fillId="0" borderId="39" xfId="40" applyNumberFormat="1" applyFont="1" applyFill="1" applyBorder="1" applyAlignment="1" applyProtection="1">
      <alignment wrapText="1"/>
      <protection/>
    </xf>
    <xf numFmtId="3" fontId="16" fillId="0" borderId="27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3" fontId="12" fillId="12" borderId="30" xfId="0" applyNumberFormat="1" applyFont="1" applyFill="1" applyBorder="1" applyAlignment="1" applyProtection="1">
      <alignment vertical="center"/>
      <protection locked="0"/>
    </xf>
    <xf numFmtId="167" fontId="10" fillId="0" borderId="51" xfId="0" applyNumberFormat="1" applyFont="1" applyFill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Ezres 3 2 2" xfId="46"/>
    <cellStyle name="Ezres 3 3" xfId="47"/>
    <cellStyle name="Ezres 4" xfId="48"/>
    <cellStyle name="Ezres 5" xfId="49"/>
    <cellStyle name="Figyelmeztetés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Normál 2" xfId="62"/>
    <cellStyle name="Normál 2 2" xfId="63"/>
    <cellStyle name="Normál 2 2 2" xfId="64"/>
    <cellStyle name="Normál 2 3" xfId="65"/>
    <cellStyle name="Normál 3" xfId="66"/>
    <cellStyle name="Normál 4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25"/>
          <c:w val="0.988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Totals'!$A$141:$A$343</c:f>
              <c:strCache/>
            </c:strRef>
          </c:cat>
          <c:val>
            <c:numRef>
              <c:f>'Weekend Totals'!$B$141:$B$343</c:f>
              <c:numCache/>
            </c:numRef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17717"/>
        <c:crossesAt val="0"/>
        <c:auto val="1"/>
        <c:lblOffset val="100"/>
        <c:tickLblSkip val="15"/>
        <c:tickMarkSkip val="5"/>
        <c:noMultiLvlLbl val="0"/>
      </c:catAx>
      <c:valAx>
        <c:axId val="41617717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381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125"/>
          <c:w val="0.149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8"/>
          <c:w val="0.9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marker val="1"/>
        <c:axId val="39015134"/>
        <c:axId val="15591887"/>
      </c:lineChart>
      <c:catAx>
        <c:axId val="39015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91887"/>
        <c:crossesAt val="0"/>
        <c:auto val="1"/>
        <c:lblOffset val="100"/>
        <c:tickLblSkip val="1"/>
        <c:noMultiLvlLbl val="0"/>
      </c:catAx>
      <c:valAx>
        <c:axId val="1559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1513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5875"/>
          <c:w val="0.116"/>
          <c:h val="0.227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345</xdr:row>
      <xdr:rowOff>114300</xdr:rowOff>
    </xdr:from>
    <xdr:to>
      <xdr:col>14</xdr:col>
      <xdr:colOff>533400</xdr:colOff>
      <xdr:row>373</xdr:row>
      <xdr:rowOff>142875</xdr:rowOff>
    </xdr:to>
    <xdr:graphicFrame>
      <xdr:nvGraphicFramePr>
        <xdr:cNvPr id="1" name="Diagram 1"/>
        <xdr:cNvGraphicFramePr/>
      </xdr:nvGraphicFramePr>
      <xdr:xfrm>
        <a:off x="95250" y="658368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9"/>
  <sheetViews>
    <sheetView tabSelected="1" zoomScale="93" zoomScaleNormal="93" zoomScalePageLayoutView="0" workbookViewId="0" topLeftCell="A1">
      <selection activeCell="A2" sqref="A2"/>
    </sheetView>
  </sheetViews>
  <sheetFormatPr defaultColWidth="8.421875" defaultRowHeight="15" outlineLevelRow="1"/>
  <cols>
    <col min="1" max="1" width="3.8515625" style="0" customWidth="1"/>
    <col min="2" max="2" width="38.57421875" style="0" customWidth="1"/>
    <col min="3" max="3" width="36.421875" style="0" customWidth="1"/>
    <col min="4" max="4" width="13.140625" style="129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29" customWidth="1"/>
    <col min="12" max="12" width="21.710937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40" t="s">
        <v>0</v>
      </c>
      <c r="C1" s="340"/>
      <c r="D1" s="340"/>
      <c r="E1" s="340"/>
      <c r="F1" s="340"/>
      <c r="G1" s="340"/>
      <c r="H1" s="340"/>
      <c r="I1" s="340"/>
      <c r="J1" s="341" t="s">
        <v>2065</v>
      </c>
      <c r="K1" s="341"/>
      <c r="L1" s="341"/>
      <c r="M1" s="341"/>
    </row>
    <row r="2" spans="1:13" ht="18.75" customHeight="1">
      <c r="A2" s="3"/>
      <c r="B2" s="342" t="s">
        <v>1</v>
      </c>
      <c r="C2" s="342" t="s">
        <v>2</v>
      </c>
      <c r="D2" s="343" t="s">
        <v>3</v>
      </c>
      <c r="E2" s="343" t="s">
        <v>4</v>
      </c>
      <c r="F2" s="343" t="s">
        <v>5</v>
      </c>
      <c r="G2" s="343" t="s">
        <v>6</v>
      </c>
      <c r="H2" s="344" t="s">
        <v>7</v>
      </c>
      <c r="I2" s="344"/>
      <c r="J2" s="344" t="s">
        <v>8</v>
      </c>
      <c r="K2" s="344"/>
      <c r="L2" s="344" t="s">
        <v>9</v>
      </c>
      <c r="M2" s="344"/>
    </row>
    <row r="3" spans="1:13" ht="18">
      <c r="A3" s="4"/>
      <c r="B3" s="342"/>
      <c r="C3" s="342"/>
      <c r="D3" s="343"/>
      <c r="E3" s="343"/>
      <c r="F3" s="343"/>
      <c r="G3" s="343"/>
      <c r="H3" s="181" t="s">
        <v>10</v>
      </c>
      <c r="I3" s="181" t="s">
        <v>11</v>
      </c>
      <c r="J3" s="182" t="s">
        <v>10</v>
      </c>
      <c r="K3" s="183" t="s">
        <v>12</v>
      </c>
      <c r="L3" s="183" t="s">
        <v>10</v>
      </c>
      <c r="M3" s="183" t="s">
        <v>11</v>
      </c>
    </row>
    <row r="4" spans="1:15" ht="18" customHeight="1">
      <c r="A4" s="5">
        <v>1</v>
      </c>
      <c r="B4" s="384" t="s">
        <v>2069</v>
      </c>
      <c r="C4" s="304" t="s">
        <v>2068</v>
      </c>
      <c r="D4" s="385">
        <v>44910</v>
      </c>
      <c r="E4" s="15" t="s">
        <v>64</v>
      </c>
      <c r="F4" s="296">
        <v>80</v>
      </c>
      <c r="G4" s="186">
        <f>ROUNDUP(DATEDIF(D4,$B$196,"d")/7,0)</f>
        <v>1</v>
      </c>
      <c r="H4" s="187">
        <v>386935464</v>
      </c>
      <c r="I4" s="187">
        <v>177279</v>
      </c>
      <c r="J4" s="187"/>
      <c r="K4" s="188">
        <f>IF(J4&lt;&gt;0,-(J4-H4)/J4,"")</f>
      </c>
      <c r="L4" s="187">
        <v>386935464</v>
      </c>
      <c r="M4" s="187">
        <v>177279</v>
      </c>
      <c r="N4" s="9"/>
      <c r="O4" s="10">
        <f aca="true" t="shared" si="0" ref="O4:O9">H4/I4</f>
        <v>2182.6356421234327</v>
      </c>
    </row>
    <row r="5" spans="1:15" ht="18" customHeight="1">
      <c r="A5" s="5">
        <v>2</v>
      </c>
      <c r="B5" s="11" t="s">
        <v>2064</v>
      </c>
      <c r="C5" s="11" t="s">
        <v>2063</v>
      </c>
      <c r="D5" s="386">
        <v>44903</v>
      </c>
      <c r="E5" s="191" t="s">
        <v>22</v>
      </c>
      <c r="F5" s="202">
        <v>65</v>
      </c>
      <c r="G5" s="186">
        <f>ROUNDUP(DATEDIF(D5,$B$196,"d")/7,0)</f>
        <v>2</v>
      </c>
      <c r="H5" s="187">
        <v>33848475</v>
      </c>
      <c r="I5" s="187">
        <v>18271</v>
      </c>
      <c r="J5" s="187">
        <v>56556645</v>
      </c>
      <c r="K5" s="188">
        <f>IF(J5&lt;&gt;0,-(J5-H5)/J5,"")</f>
        <v>-0.40151197087450996</v>
      </c>
      <c r="L5" s="187">
        <v>102892645</v>
      </c>
      <c r="M5" s="187">
        <v>55815</v>
      </c>
      <c r="O5" s="10">
        <f t="shared" si="0"/>
        <v>1852.5792239067375</v>
      </c>
    </row>
    <row r="6" spans="1:15" ht="18" customHeight="1">
      <c r="A6" s="5">
        <v>3</v>
      </c>
      <c r="B6" s="12" t="s">
        <v>2059</v>
      </c>
      <c r="C6" s="12" t="s">
        <v>2058</v>
      </c>
      <c r="D6" s="184">
        <v>44896</v>
      </c>
      <c r="E6" s="185" t="s">
        <v>22</v>
      </c>
      <c r="F6" s="202">
        <v>46</v>
      </c>
      <c r="G6" s="186">
        <f>ROUNDUP(DATEDIF(D6,$B$196,"d")/7,0)</f>
        <v>3</v>
      </c>
      <c r="H6" s="187">
        <v>13883920</v>
      </c>
      <c r="I6" s="187">
        <v>6852</v>
      </c>
      <c r="J6" s="187">
        <v>32786515</v>
      </c>
      <c r="K6" s="188">
        <f>IF(J6&lt;&gt;0,-(J6-H6)/J6,"")</f>
        <v>-0.5765356580289183</v>
      </c>
      <c r="L6" s="187">
        <v>95774255</v>
      </c>
      <c r="M6" s="187">
        <v>48715</v>
      </c>
      <c r="N6" s="13"/>
      <c r="O6" s="10">
        <f t="shared" si="0"/>
        <v>2026.2580268534734</v>
      </c>
    </row>
    <row r="7" spans="1:15" ht="18" customHeight="1">
      <c r="A7" s="5">
        <v>4</v>
      </c>
      <c r="B7" s="12" t="s">
        <v>1983</v>
      </c>
      <c r="C7" s="12" t="s">
        <v>1984</v>
      </c>
      <c r="D7" s="325">
        <v>44840</v>
      </c>
      <c r="E7" s="326" t="s">
        <v>22</v>
      </c>
      <c r="F7" s="202">
        <v>32</v>
      </c>
      <c r="G7" s="186">
        <f>ROUNDUP(DATEDIF(D7,$B$196,"d")/7,0)</f>
        <v>11</v>
      </c>
      <c r="H7" s="187">
        <v>5814230</v>
      </c>
      <c r="I7" s="187">
        <v>3001</v>
      </c>
      <c r="J7" s="187">
        <v>15301180</v>
      </c>
      <c r="K7" s="188">
        <f>IF(J7&lt;&gt;0,-(J7-H7)/J7,"")</f>
        <v>-0.620014273408979</v>
      </c>
      <c r="L7" s="187">
        <v>685694027</v>
      </c>
      <c r="M7" s="187">
        <v>376717</v>
      </c>
      <c r="O7" s="10">
        <f t="shared" si="0"/>
        <v>1937.4308563812062</v>
      </c>
    </row>
    <row r="8" spans="1:17" ht="18" customHeight="1">
      <c r="A8" s="5">
        <v>5</v>
      </c>
      <c r="B8" s="304" t="s">
        <v>2067</v>
      </c>
      <c r="C8" s="304" t="s">
        <v>2066</v>
      </c>
      <c r="D8" s="197">
        <v>44910</v>
      </c>
      <c r="E8" s="208" t="s">
        <v>26</v>
      </c>
      <c r="F8" s="276">
        <v>22</v>
      </c>
      <c r="G8" s="186">
        <f>ROUNDUP(DATEDIF(D8,$B$196,"d")/7,0)</f>
        <v>1</v>
      </c>
      <c r="H8" s="196">
        <v>5157270</v>
      </c>
      <c r="I8" s="196">
        <v>2380</v>
      </c>
      <c r="J8" s="196"/>
      <c r="K8" s="188">
        <f>IF(J8&lt;&gt;0,-(J8-H8)/J8,"")</f>
      </c>
      <c r="L8" s="196">
        <v>5157270</v>
      </c>
      <c r="M8" s="196">
        <v>2380</v>
      </c>
      <c r="O8" s="10">
        <f t="shared" si="0"/>
        <v>2166.9201680672268</v>
      </c>
      <c r="P8" s="9"/>
      <c r="Q8" s="9"/>
    </row>
    <row r="9" spans="1:15" ht="18" customHeight="1">
      <c r="A9" s="5">
        <v>6</v>
      </c>
      <c r="B9" s="12" t="s">
        <v>2062</v>
      </c>
      <c r="C9" s="12" t="s">
        <v>2062</v>
      </c>
      <c r="D9" s="325">
        <v>44903</v>
      </c>
      <c r="E9" s="277" t="s">
        <v>15</v>
      </c>
      <c r="F9" s="205">
        <v>55</v>
      </c>
      <c r="G9" s="186">
        <f>ROUNDUP(DATEDIF(D9,$B$196,"d")/7,0)</f>
        <v>2</v>
      </c>
      <c r="H9" s="196">
        <v>4891950</v>
      </c>
      <c r="I9" s="196">
        <v>2453</v>
      </c>
      <c r="J9" s="196">
        <v>8501425</v>
      </c>
      <c r="K9" s="188">
        <f>IF(J9&lt;&gt;0,-(J9-H9)/J9,"")</f>
        <v>-0.42457293924253875</v>
      </c>
      <c r="L9" s="196">
        <v>15558215</v>
      </c>
      <c r="M9" s="196">
        <v>8793</v>
      </c>
      <c r="O9" s="10">
        <f t="shared" si="0"/>
        <v>1994.2723196086424</v>
      </c>
    </row>
    <row r="10" spans="1:15" ht="18" customHeight="1">
      <c r="A10" s="5">
        <v>7</v>
      </c>
      <c r="B10" s="206" t="s">
        <v>2039</v>
      </c>
      <c r="C10" s="206" t="s">
        <v>2038</v>
      </c>
      <c r="D10" s="197">
        <v>44882</v>
      </c>
      <c r="E10" s="208" t="s">
        <v>64</v>
      </c>
      <c r="F10" s="205">
        <v>27</v>
      </c>
      <c r="G10" s="186">
        <f>ROUNDUP(DATEDIF(D10,$B$196,"d")/7,0)</f>
        <v>5</v>
      </c>
      <c r="H10" s="196">
        <v>4650365</v>
      </c>
      <c r="I10" s="196">
        <v>2095</v>
      </c>
      <c r="J10" s="196">
        <v>14670300</v>
      </c>
      <c r="K10" s="188">
        <f>IF(J10&lt;&gt;0,-(J10-H10)/J10,"")</f>
        <v>-0.6830081866083175</v>
      </c>
      <c r="L10" s="196">
        <v>131281154</v>
      </c>
      <c r="M10" s="196">
        <v>63649</v>
      </c>
      <c r="O10" s="10">
        <f>H10/I10</f>
        <v>2219.744630071599</v>
      </c>
    </row>
    <row r="11" spans="1:15" ht="18" customHeight="1">
      <c r="A11" s="5">
        <v>8</v>
      </c>
      <c r="B11" s="206" t="s">
        <v>2031</v>
      </c>
      <c r="C11" s="206" t="s">
        <v>2030</v>
      </c>
      <c r="D11" s="197">
        <v>44875</v>
      </c>
      <c r="E11" s="208" t="s">
        <v>64</v>
      </c>
      <c r="F11" s="202">
        <v>25</v>
      </c>
      <c r="G11" s="186">
        <f>ROUNDUP(DATEDIF(D11,$B$196,"d")/7,0)</f>
        <v>6</v>
      </c>
      <c r="H11" s="196">
        <v>4021705</v>
      </c>
      <c r="I11" s="196">
        <v>2040</v>
      </c>
      <c r="J11" s="196">
        <v>18225020</v>
      </c>
      <c r="K11" s="188">
        <f>IF(J11&lt;&gt;0,-(J11-H11)/J11,"")</f>
        <v>-0.7793305576619395</v>
      </c>
      <c r="L11" s="196">
        <v>424483659</v>
      </c>
      <c r="M11" s="196">
        <v>201524</v>
      </c>
      <c r="O11" s="10">
        <f>H11/I11</f>
        <v>1971.424019607843</v>
      </c>
    </row>
    <row r="12" spans="1:15" ht="18" customHeight="1">
      <c r="A12" s="5">
        <v>9</v>
      </c>
      <c r="B12" s="304" t="s">
        <v>2071</v>
      </c>
      <c r="C12" s="304" t="s">
        <v>2070</v>
      </c>
      <c r="D12" s="197">
        <v>44910</v>
      </c>
      <c r="E12" s="192" t="s">
        <v>32</v>
      </c>
      <c r="F12" s="195"/>
      <c r="G12" s="186">
        <f>ROUNDUP(DATEDIF(D12,$B$196,"d")/7,0)</f>
        <v>1</v>
      </c>
      <c r="H12" s="196">
        <v>3080200</v>
      </c>
      <c r="I12" s="196">
        <v>2415</v>
      </c>
      <c r="J12" s="196"/>
      <c r="K12" s="188">
        <f>IF(J12&lt;&gt;0,-(J12-H12)/J12,"")</f>
      </c>
      <c r="L12" s="196">
        <v>3080200</v>
      </c>
      <c r="M12" s="196">
        <v>2415</v>
      </c>
      <c r="O12" s="10">
        <f>H12/I12</f>
        <v>1275.4451345755695</v>
      </c>
    </row>
    <row r="13" spans="1:16" ht="18" customHeight="1">
      <c r="A13" s="5">
        <v>10</v>
      </c>
      <c r="B13" s="206" t="s">
        <v>2057</v>
      </c>
      <c r="C13" s="206" t="s">
        <v>2057</v>
      </c>
      <c r="D13" s="197">
        <v>44896</v>
      </c>
      <c r="E13" s="192" t="s">
        <v>32</v>
      </c>
      <c r="F13" s="195"/>
      <c r="G13" s="186">
        <f>ROUNDUP(DATEDIF(D13,$B$196,"d")/7,0)</f>
        <v>3</v>
      </c>
      <c r="H13" s="196">
        <v>2650220</v>
      </c>
      <c r="I13" s="196">
        <v>1302</v>
      </c>
      <c r="J13" s="196">
        <v>4085655</v>
      </c>
      <c r="K13" s="188">
        <f>IF(J13&lt;&gt;0,-(J13-H13)/J13,"")</f>
        <v>-0.3513353428030512</v>
      </c>
      <c r="L13" s="196">
        <v>16586805</v>
      </c>
      <c r="M13" s="196">
        <v>8969</v>
      </c>
      <c r="N13" s="9"/>
      <c r="O13" s="10">
        <f>H13/I13</f>
        <v>2035.499231950845</v>
      </c>
      <c r="P13" s="9"/>
    </row>
    <row r="14" spans="1:13" ht="8.25" customHeight="1">
      <c r="A14" s="5"/>
      <c r="B14" s="16"/>
      <c r="C14" s="16"/>
      <c r="D14" s="159"/>
      <c r="E14" s="16"/>
      <c r="F14" s="16"/>
      <c r="G14" s="186"/>
      <c r="H14" s="16"/>
      <c r="I14" s="16"/>
      <c r="J14" s="16"/>
      <c r="K14" s="177">
        <f>IF(J14&lt;&gt;0,-(J14-H14)/J14,"")</f>
      </c>
      <c r="L14" s="16"/>
      <c r="M14" s="16"/>
    </row>
    <row r="15" spans="1:15" ht="15.75">
      <c r="A15" s="17"/>
      <c r="B15" s="18" t="s">
        <v>30</v>
      </c>
      <c r="C15" s="19"/>
      <c r="D15" s="160"/>
      <c r="E15" s="20"/>
      <c r="F15" s="21"/>
      <c r="G15" s="21"/>
      <c r="H15" s="175">
        <f>SUM(H4:H13)</f>
        <v>464933799</v>
      </c>
      <c r="I15" s="176">
        <f>SUM(I4:I13)</f>
        <v>218088</v>
      </c>
      <c r="J15" s="175">
        <v>166322680</v>
      </c>
      <c r="K15" s="174">
        <f>IF(J15&lt;&gt;0,-(J15-H15)/J15,"")</f>
        <v>1.7953722186294738</v>
      </c>
      <c r="L15" s="175">
        <f>SUM(L4:L13)</f>
        <v>1867443694</v>
      </c>
      <c r="M15" s="175">
        <f>SUM(M4:M13)</f>
        <v>946256</v>
      </c>
      <c r="O15" s="10">
        <f>H15/I15</f>
        <v>2131.863279960383</v>
      </c>
    </row>
    <row r="16" spans="1:15" ht="8.25" customHeight="1">
      <c r="A16" s="5"/>
      <c r="B16" s="12"/>
      <c r="C16" s="12"/>
      <c r="D16" s="161"/>
      <c r="E16" s="14"/>
      <c r="F16" s="14"/>
      <c r="G16" s="22"/>
      <c r="H16" s="8"/>
      <c r="I16" s="8"/>
      <c r="J16" s="8"/>
      <c r="K16" s="178"/>
      <c r="L16" s="8"/>
      <c r="M16" s="8"/>
      <c r="O16" s="10"/>
    </row>
    <row r="17" spans="1:15" ht="18.75" customHeight="1">
      <c r="A17" s="173">
        <v>11</v>
      </c>
      <c r="B17" s="206" t="s">
        <v>2052</v>
      </c>
      <c r="C17" s="206" t="s">
        <v>2051</v>
      </c>
      <c r="D17" s="197">
        <v>44889</v>
      </c>
      <c r="E17" s="208" t="s">
        <v>64</v>
      </c>
      <c r="F17" s="205">
        <v>39</v>
      </c>
      <c r="G17" s="198">
        <f>ROUNDUP(DATEDIF(D17,$B$196,"d")/7,0)</f>
        <v>4</v>
      </c>
      <c r="H17" s="196">
        <v>2325940</v>
      </c>
      <c r="I17" s="196">
        <v>1256</v>
      </c>
      <c r="J17" s="196">
        <v>6517570</v>
      </c>
      <c r="K17" s="199">
        <f>IF(J17&lt;&gt;0,-(J17-H17)/J17,"")</f>
        <v>-0.6431277301202749</v>
      </c>
      <c r="L17" s="196">
        <v>48965808</v>
      </c>
      <c r="M17" s="196">
        <v>25598</v>
      </c>
      <c r="O17" s="10">
        <f aca="true" t="shared" si="1" ref="O17:O57">H17/I17</f>
        <v>1851.8630573248408</v>
      </c>
    </row>
    <row r="18" spans="1:15" ht="18.75" customHeight="1">
      <c r="A18" s="173">
        <v>12</v>
      </c>
      <c r="B18" s="206" t="s">
        <v>2042</v>
      </c>
      <c r="C18" s="206" t="s">
        <v>2042</v>
      </c>
      <c r="D18" s="197">
        <v>44882</v>
      </c>
      <c r="E18" s="192" t="s">
        <v>2049</v>
      </c>
      <c r="F18" s="205">
        <v>17</v>
      </c>
      <c r="G18" s="198">
        <f>ROUNDUP(DATEDIF(D18,$B$196,"d")/7,0)</f>
        <v>5</v>
      </c>
      <c r="H18" s="196">
        <v>1807570</v>
      </c>
      <c r="I18" s="196">
        <v>852</v>
      </c>
      <c r="J18" s="196">
        <v>5448955</v>
      </c>
      <c r="K18" s="199">
        <f>IF(J18&lt;&gt;0,-(J18-H18)/J18,"")</f>
        <v>-0.6682721732882727</v>
      </c>
      <c r="L18" s="196">
        <v>41501160</v>
      </c>
      <c r="M18" s="196">
        <v>24443</v>
      </c>
      <c r="O18" s="10">
        <f t="shared" si="1"/>
        <v>2121.56103286385</v>
      </c>
    </row>
    <row r="19" spans="1:15" ht="18.75" customHeight="1">
      <c r="A19" s="173">
        <v>13</v>
      </c>
      <c r="B19" s="206" t="s">
        <v>2027</v>
      </c>
      <c r="C19" s="206" t="s">
        <v>2026</v>
      </c>
      <c r="D19" s="197">
        <v>44868</v>
      </c>
      <c r="E19" s="185" t="s">
        <v>32</v>
      </c>
      <c r="F19" s="234"/>
      <c r="G19" s="198">
        <f>ROUNDUP(DATEDIF(D19,$B$196,"d")/7,0)</f>
        <v>7</v>
      </c>
      <c r="H19" s="196">
        <v>1736570</v>
      </c>
      <c r="I19" s="196">
        <v>1191</v>
      </c>
      <c r="J19" s="196">
        <v>2573550</v>
      </c>
      <c r="K19" s="199">
        <f>IF(J19&lt;&gt;0,-(J19-H19)/J19,"")</f>
        <v>-0.32522391249441435</v>
      </c>
      <c r="L19" s="196">
        <v>51855697</v>
      </c>
      <c r="M19" s="196">
        <v>34444</v>
      </c>
      <c r="O19" s="10">
        <f t="shared" si="1"/>
        <v>1458.0772460117548</v>
      </c>
    </row>
    <row r="20" spans="1:15" ht="18.75" customHeight="1">
      <c r="A20" s="173">
        <v>14</v>
      </c>
      <c r="B20" s="206" t="s">
        <v>2013</v>
      </c>
      <c r="C20" s="206" t="s">
        <v>2012</v>
      </c>
      <c r="D20" s="197">
        <v>44861</v>
      </c>
      <c r="E20" s="277" t="s">
        <v>15</v>
      </c>
      <c r="F20" s="205">
        <v>38</v>
      </c>
      <c r="G20" s="198">
        <f>ROUNDUP(DATEDIF(D20,$B$196,"d")/7,0)</f>
        <v>8</v>
      </c>
      <c r="H20" s="196">
        <v>1575130</v>
      </c>
      <c r="I20" s="196">
        <v>836</v>
      </c>
      <c r="J20" s="196">
        <v>3433470</v>
      </c>
      <c r="K20" s="199">
        <f>IF(J20&lt;&gt;0,-(J20-H20)/J20,"")</f>
        <v>-0.5412425330642179</v>
      </c>
      <c r="L20" s="196">
        <v>122190568</v>
      </c>
      <c r="M20" s="196">
        <v>72731</v>
      </c>
      <c r="O20" s="10">
        <f t="shared" si="1"/>
        <v>1884.1267942583731</v>
      </c>
    </row>
    <row r="21" spans="1:15" ht="18.75" customHeight="1">
      <c r="A21" s="173">
        <v>15</v>
      </c>
      <c r="B21" s="206" t="s">
        <v>2044</v>
      </c>
      <c r="C21" s="206" t="s">
        <v>2043</v>
      </c>
      <c r="D21" s="197">
        <v>44882</v>
      </c>
      <c r="E21" s="208" t="s">
        <v>26</v>
      </c>
      <c r="F21" s="205">
        <v>7</v>
      </c>
      <c r="G21" s="198">
        <f>ROUNDUP(DATEDIF(D21,$B$196,"d")/7,0)</f>
        <v>5</v>
      </c>
      <c r="H21" s="196">
        <v>1309120</v>
      </c>
      <c r="I21" s="196">
        <v>569</v>
      </c>
      <c r="J21" s="196">
        <v>4229415</v>
      </c>
      <c r="K21" s="199">
        <f>IF(J21&lt;&gt;0,-(J21-H21)/J21,"")</f>
        <v>-0.6904725594438001</v>
      </c>
      <c r="L21" s="196">
        <v>33123020</v>
      </c>
      <c r="M21" s="196">
        <v>15364</v>
      </c>
      <c r="O21" s="10">
        <f t="shared" si="1"/>
        <v>2300.738137082601</v>
      </c>
    </row>
    <row r="22" spans="1:15" ht="18.75" customHeight="1">
      <c r="A22" s="173">
        <v>16</v>
      </c>
      <c r="B22" s="206" t="s">
        <v>2004</v>
      </c>
      <c r="C22" s="206" t="s">
        <v>2004</v>
      </c>
      <c r="D22" s="197">
        <v>44854</v>
      </c>
      <c r="E22" s="192" t="s">
        <v>32</v>
      </c>
      <c r="F22" s="195"/>
      <c r="G22" s="198">
        <f>ROUNDUP(DATEDIF(D22,$B$196,"d")/7,0)</f>
        <v>9</v>
      </c>
      <c r="H22" s="196">
        <v>830050</v>
      </c>
      <c r="I22" s="196">
        <v>783</v>
      </c>
      <c r="J22" s="196">
        <v>569120</v>
      </c>
      <c r="K22" s="199">
        <f>IF(J22&lt;&gt;0,-(J22-H22)/J22,"")</f>
        <v>0.4584797582232218</v>
      </c>
      <c r="L22" s="196">
        <v>35111642</v>
      </c>
      <c r="M22" s="196">
        <v>25012</v>
      </c>
      <c r="O22" s="10">
        <f t="shared" si="1"/>
        <v>1060.0893997445721</v>
      </c>
    </row>
    <row r="23" spans="1:15" ht="18.75" customHeight="1">
      <c r="A23" s="173">
        <v>17</v>
      </c>
      <c r="B23" s="206" t="s">
        <v>1999</v>
      </c>
      <c r="C23" s="206" t="s">
        <v>1999</v>
      </c>
      <c r="D23" s="197">
        <v>44854</v>
      </c>
      <c r="E23" s="192" t="s">
        <v>15</v>
      </c>
      <c r="F23" s="202">
        <v>12</v>
      </c>
      <c r="G23" s="198">
        <f>ROUNDUP(DATEDIF(D23,$B$196,"d")/7,0)</f>
        <v>9</v>
      </c>
      <c r="H23" s="196">
        <v>563280</v>
      </c>
      <c r="I23" s="196">
        <v>419</v>
      </c>
      <c r="J23" s="196">
        <v>1054950</v>
      </c>
      <c r="K23" s="199">
        <f>IF(J23&lt;&gt;0,-(J23-H23)/J23,"")</f>
        <v>-0.46606000284373666</v>
      </c>
      <c r="L23" s="196">
        <v>102756407</v>
      </c>
      <c r="M23" s="196">
        <v>60328</v>
      </c>
      <c r="O23" s="10">
        <f t="shared" si="1"/>
        <v>1344.3436754176612</v>
      </c>
    </row>
    <row r="24" spans="1:15" ht="18.75" customHeight="1">
      <c r="A24" s="173">
        <v>18</v>
      </c>
      <c r="B24" s="206" t="s">
        <v>2003</v>
      </c>
      <c r="C24" s="206" t="s">
        <v>2002</v>
      </c>
      <c r="D24" s="197">
        <v>44854</v>
      </c>
      <c r="E24" s="192" t="s">
        <v>22</v>
      </c>
      <c r="F24" s="205">
        <v>10</v>
      </c>
      <c r="G24" s="198">
        <f>ROUNDUP(DATEDIF(D24,$B$196,"d")/7,0)</f>
        <v>9</v>
      </c>
      <c r="H24" s="196">
        <v>459140</v>
      </c>
      <c r="I24" s="196">
        <v>463</v>
      </c>
      <c r="J24" s="196">
        <v>856650</v>
      </c>
      <c r="K24" s="199">
        <f>IF(J24&lt;&gt;0,-(J24-H24)/J24,"")</f>
        <v>-0.4640284830444172</v>
      </c>
      <c r="L24" s="196">
        <v>63645338</v>
      </c>
      <c r="M24" s="196">
        <v>38823</v>
      </c>
      <c r="O24" s="10">
        <f t="shared" si="1"/>
        <v>991.6630669546437</v>
      </c>
    </row>
    <row r="25" spans="1:15" ht="18.75" customHeight="1">
      <c r="A25" s="173">
        <v>19</v>
      </c>
      <c r="B25" s="206" t="s">
        <v>2015</v>
      </c>
      <c r="C25" s="206" t="s">
        <v>2014</v>
      </c>
      <c r="D25" s="207">
        <v>44861</v>
      </c>
      <c r="E25" s="208" t="s">
        <v>26</v>
      </c>
      <c r="F25" s="205">
        <v>14</v>
      </c>
      <c r="G25" s="198">
        <f>ROUNDUP(DATEDIF(D25,$B$196,"d")/7,0)</f>
        <v>8</v>
      </c>
      <c r="H25" s="196">
        <v>438850</v>
      </c>
      <c r="I25" s="196">
        <v>255</v>
      </c>
      <c r="J25" s="196">
        <v>747430</v>
      </c>
      <c r="K25" s="199">
        <f>IF(J25&lt;&gt;0,-(J25-H25)/J25,"")</f>
        <v>-0.41285471549175173</v>
      </c>
      <c r="L25" s="196">
        <v>23376425</v>
      </c>
      <c r="M25" s="196">
        <v>14237</v>
      </c>
      <c r="O25" s="10">
        <f t="shared" si="1"/>
        <v>1720.9803921568628</v>
      </c>
    </row>
    <row r="26" spans="1:15" ht="18.75" customHeight="1">
      <c r="A26" s="173">
        <v>20</v>
      </c>
      <c r="B26" s="206" t="s">
        <v>1895</v>
      </c>
      <c r="C26" s="206" t="s">
        <v>1896</v>
      </c>
      <c r="D26" s="197">
        <v>44742</v>
      </c>
      <c r="E26" s="192" t="s">
        <v>22</v>
      </c>
      <c r="F26" s="205">
        <v>11</v>
      </c>
      <c r="G26" s="198">
        <f>ROUNDUP(DATEDIF(D26,$B$196,"d")/7,0)</f>
        <v>25</v>
      </c>
      <c r="H26" s="196">
        <v>416000</v>
      </c>
      <c r="I26" s="196">
        <v>220</v>
      </c>
      <c r="J26" s="196">
        <v>429650</v>
      </c>
      <c r="K26" s="199">
        <f>IF(J26&lt;&gt;0,-(J26-H26)/J26,"")</f>
        <v>-0.03177004538577912</v>
      </c>
      <c r="L26" s="196">
        <v>835664054</v>
      </c>
      <c r="M26" s="196">
        <v>520377</v>
      </c>
      <c r="O26" s="10">
        <f t="shared" si="1"/>
        <v>1890.909090909091</v>
      </c>
    </row>
    <row r="27" spans="1:15" ht="18.75" customHeight="1">
      <c r="A27" s="173">
        <v>21</v>
      </c>
      <c r="B27" s="206" t="s">
        <v>2045</v>
      </c>
      <c r="C27" s="206" t="s">
        <v>2045</v>
      </c>
      <c r="D27" s="197">
        <v>44882</v>
      </c>
      <c r="E27" s="192" t="s">
        <v>32</v>
      </c>
      <c r="F27" s="195"/>
      <c r="G27" s="198">
        <f>ROUNDUP(DATEDIF(D27,$B$196,"d")/7,0)</f>
        <v>5</v>
      </c>
      <c r="H27" s="196">
        <v>326240</v>
      </c>
      <c r="I27" s="196">
        <v>176</v>
      </c>
      <c r="J27" s="196">
        <v>636640</v>
      </c>
      <c r="K27" s="199">
        <f>IF(J27&lt;&gt;0,-(J27-H27)/J27,"")</f>
        <v>-0.4875596883639105</v>
      </c>
      <c r="L27" s="196">
        <v>10078680</v>
      </c>
      <c r="M27" s="196">
        <v>5582</v>
      </c>
      <c r="O27" s="10">
        <f t="shared" si="1"/>
        <v>1853.6363636363637</v>
      </c>
    </row>
    <row r="28" spans="1:15" ht="18.75" customHeight="1">
      <c r="A28" s="173">
        <v>22</v>
      </c>
      <c r="B28" s="206" t="s">
        <v>1996</v>
      </c>
      <c r="C28" s="206" t="s">
        <v>1995</v>
      </c>
      <c r="D28" s="197">
        <v>44854</v>
      </c>
      <c r="E28" s="192" t="s">
        <v>22</v>
      </c>
      <c r="F28" s="205">
        <v>3</v>
      </c>
      <c r="G28" s="198">
        <f>ROUNDUP(DATEDIF(D28,$B$196,"d")/7,0)</f>
        <v>9</v>
      </c>
      <c r="H28" s="196">
        <v>220740</v>
      </c>
      <c r="I28" s="196">
        <v>153</v>
      </c>
      <c r="J28" s="196">
        <v>612940</v>
      </c>
      <c r="K28" s="199">
        <f>IF(J28&lt;&gt;0,-(J28-H28)/J28,"")</f>
        <v>-0.639866871145626</v>
      </c>
      <c r="L28" s="196">
        <v>38781247</v>
      </c>
      <c r="M28" s="196">
        <v>22504</v>
      </c>
      <c r="O28" s="10">
        <f t="shared" si="1"/>
        <v>1442.7450980392157</v>
      </c>
    </row>
    <row r="29" spans="1:15" ht="18.75" customHeight="1">
      <c r="A29" s="173">
        <v>23</v>
      </c>
      <c r="B29" s="206" t="s">
        <v>1998</v>
      </c>
      <c r="C29" s="206" t="s">
        <v>1998</v>
      </c>
      <c r="D29" s="197">
        <v>44854</v>
      </c>
      <c r="E29" s="192" t="s">
        <v>15</v>
      </c>
      <c r="F29" s="205">
        <v>4</v>
      </c>
      <c r="G29" s="198">
        <f>ROUNDUP(DATEDIF(D29,$B$196,"d")/7,0)</f>
        <v>9</v>
      </c>
      <c r="H29" s="196">
        <v>145350</v>
      </c>
      <c r="I29" s="196">
        <v>110</v>
      </c>
      <c r="J29" s="196">
        <v>1204320</v>
      </c>
      <c r="K29" s="199">
        <f>IF(J29&lt;&gt;0,-(J29-H29)/J29,"")</f>
        <v>-0.8793094858509366</v>
      </c>
      <c r="L29" s="196">
        <v>351982531</v>
      </c>
      <c r="M29" s="196">
        <v>188939</v>
      </c>
      <c r="O29" s="10">
        <f t="shared" si="1"/>
        <v>1321.3636363636363</v>
      </c>
    </row>
    <row r="30" spans="1:15" ht="18.75" customHeight="1">
      <c r="A30" s="173">
        <v>24</v>
      </c>
      <c r="B30" s="206" t="s">
        <v>1973</v>
      </c>
      <c r="C30" s="206" t="s">
        <v>1973</v>
      </c>
      <c r="D30" s="197">
        <v>44826</v>
      </c>
      <c r="E30" s="192" t="s">
        <v>1974</v>
      </c>
      <c r="F30" s="205">
        <v>4</v>
      </c>
      <c r="G30" s="198">
        <f>ROUNDUP(DATEDIF(D30,$B$196,"d")/7,0)</f>
        <v>13</v>
      </c>
      <c r="H30" s="196">
        <v>129450</v>
      </c>
      <c r="I30" s="196">
        <v>77</v>
      </c>
      <c r="J30" s="196">
        <v>273750</v>
      </c>
      <c r="K30" s="199">
        <f>IF(J30&lt;&gt;0,-(J30-H30)/J30,"")</f>
        <v>-0.5271232876712328</v>
      </c>
      <c r="L30" s="196">
        <v>27209046</v>
      </c>
      <c r="M30" s="196">
        <v>18009</v>
      </c>
      <c r="O30" s="10">
        <f t="shared" si="1"/>
        <v>1681.1688311688313</v>
      </c>
    </row>
    <row r="31" spans="1:15" ht="18.75" customHeight="1">
      <c r="A31" s="173">
        <v>25</v>
      </c>
      <c r="B31" s="240" t="s">
        <v>1965</v>
      </c>
      <c r="C31" s="206" t="s">
        <v>1965</v>
      </c>
      <c r="D31" s="197">
        <v>44819</v>
      </c>
      <c r="E31" s="192" t="s">
        <v>64</v>
      </c>
      <c r="F31" s="205">
        <v>2</v>
      </c>
      <c r="G31" s="198">
        <f>ROUNDUP(DATEDIF(D31,$B$196,"d")/7,0)</f>
        <v>14</v>
      </c>
      <c r="H31" s="196">
        <v>129300</v>
      </c>
      <c r="I31" s="196">
        <v>169</v>
      </c>
      <c r="J31" s="196">
        <v>141900</v>
      </c>
      <c r="K31" s="199">
        <f>IF(J31&lt;&gt;0,-(J31-H31)/J31,"")</f>
        <v>-0.08879492600422834</v>
      </c>
      <c r="L31" s="196">
        <v>131577432</v>
      </c>
      <c r="M31" s="196">
        <v>83037</v>
      </c>
      <c r="O31" s="10">
        <f t="shared" si="1"/>
        <v>765.0887573964498</v>
      </c>
    </row>
    <row r="32" spans="1:15" ht="18.75" customHeight="1">
      <c r="A32" s="173">
        <v>26</v>
      </c>
      <c r="B32" s="206" t="s">
        <v>1876</v>
      </c>
      <c r="C32" s="206" t="s">
        <v>1875</v>
      </c>
      <c r="D32" s="197">
        <v>44707</v>
      </c>
      <c r="E32" s="192" t="s">
        <v>22</v>
      </c>
      <c r="F32" s="205">
        <v>1</v>
      </c>
      <c r="G32" s="198">
        <f>ROUNDUP(DATEDIF(D32,$B$196,"d")/7,0)</f>
        <v>30</v>
      </c>
      <c r="H32" s="196">
        <v>114410</v>
      </c>
      <c r="I32" s="196">
        <v>74</v>
      </c>
      <c r="J32" s="196">
        <v>2758980</v>
      </c>
      <c r="K32" s="199">
        <f>IF(J32&lt;&gt;0,-(J32-H32)/J32,"")</f>
        <v>-0.9585317762361453</v>
      </c>
      <c r="L32" s="196">
        <v>976559054</v>
      </c>
      <c r="M32" s="196">
        <v>542683</v>
      </c>
      <c r="O32" s="10">
        <f t="shared" si="1"/>
        <v>1546.081081081081</v>
      </c>
    </row>
    <row r="33" spans="1:15" ht="18.75" customHeight="1">
      <c r="A33" s="173">
        <v>27</v>
      </c>
      <c r="B33" s="206" t="s">
        <v>1925</v>
      </c>
      <c r="C33" s="206" t="s">
        <v>1924</v>
      </c>
      <c r="D33" s="197">
        <v>44791</v>
      </c>
      <c r="E33" s="192" t="s">
        <v>15</v>
      </c>
      <c r="F33" s="205">
        <v>3</v>
      </c>
      <c r="G33" s="198">
        <f>ROUNDUP(DATEDIF(D33,$B$196,"d")/7,0)</f>
        <v>18</v>
      </c>
      <c r="H33" s="196">
        <v>93960</v>
      </c>
      <c r="I33" s="196">
        <v>71</v>
      </c>
      <c r="J33" s="196">
        <v>102670</v>
      </c>
      <c r="K33" s="199">
        <f>IF(J33&lt;&gt;0,-(J33-H33)/J33,"")</f>
        <v>-0.08483490795753384</v>
      </c>
      <c r="L33" s="196">
        <v>157182040</v>
      </c>
      <c r="M33" s="196">
        <v>99214</v>
      </c>
      <c r="O33" s="10">
        <f t="shared" si="1"/>
        <v>1323.380281690141</v>
      </c>
    </row>
    <row r="34" spans="1:15" ht="18.75" customHeight="1">
      <c r="A34" s="173">
        <v>28</v>
      </c>
      <c r="B34" s="206" t="s">
        <v>1945</v>
      </c>
      <c r="C34" s="206" t="s">
        <v>1944</v>
      </c>
      <c r="D34" s="197">
        <v>44805</v>
      </c>
      <c r="E34" s="192" t="s">
        <v>64</v>
      </c>
      <c r="F34" s="205">
        <v>1</v>
      </c>
      <c r="G34" s="198">
        <f>ROUNDUP(DATEDIF(D34,$B$196,"d")/7,0)</f>
        <v>16</v>
      </c>
      <c r="H34" s="196">
        <v>87900</v>
      </c>
      <c r="I34" s="196">
        <v>43</v>
      </c>
      <c r="J34" s="196">
        <v>150400</v>
      </c>
      <c r="K34" s="199">
        <f>IF(J34&lt;&gt;0,-(J34-H34)/J34,"")</f>
        <v>-0.41555851063829785</v>
      </c>
      <c r="L34" s="196">
        <v>44844290</v>
      </c>
      <c r="M34" s="196">
        <v>26656</v>
      </c>
      <c r="O34" s="10">
        <f t="shared" si="1"/>
        <v>2044.1860465116279</v>
      </c>
    </row>
    <row r="35" spans="1:15" ht="18.75" customHeight="1">
      <c r="A35" s="173">
        <v>29</v>
      </c>
      <c r="B35" s="206" t="s">
        <v>2007</v>
      </c>
      <c r="C35" s="206" t="s">
        <v>2006</v>
      </c>
      <c r="D35" s="207">
        <v>44861</v>
      </c>
      <c r="E35" s="208" t="s">
        <v>64</v>
      </c>
      <c r="F35" s="205">
        <v>1</v>
      </c>
      <c r="G35" s="198">
        <f>ROUNDUP(DATEDIF(D35,$B$196,"d")/7,0)</f>
        <v>8</v>
      </c>
      <c r="H35" s="196">
        <v>81200</v>
      </c>
      <c r="I35" s="196">
        <v>44</v>
      </c>
      <c r="J35" s="196">
        <v>630500</v>
      </c>
      <c r="K35" s="199">
        <f>IF(J35&lt;&gt;0,-(J35-H35)/J35,"")</f>
        <v>-0.8712133227597145</v>
      </c>
      <c r="L35" s="196">
        <v>70738540</v>
      </c>
      <c r="M35" s="196">
        <v>41012</v>
      </c>
      <c r="O35" s="10">
        <f t="shared" si="1"/>
        <v>1845.4545454545455</v>
      </c>
    </row>
    <row r="36" spans="1:15" ht="18.75" customHeight="1">
      <c r="A36" s="173">
        <v>30</v>
      </c>
      <c r="B36" s="206" t="s">
        <v>2036</v>
      </c>
      <c r="C36" s="206" t="s">
        <v>2036</v>
      </c>
      <c r="D36" s="197">
        <v>44875</v>
      </c>
      <c r="E36" s="97" t="s">
        <v>111</v>
      </c>
      <c r="F36" s="195"/>
      <c r="G36" s="198">
        <f>ROUNDUP(DATEDIF(D36,$B$196,"d")/7,0)</f>
        <v>6</v>
      </c>
      <c r="H36" s="196">
        <v>81100</v>
      </c>
      <c r="I36" s="196">
        <v>45</v>
      </c>
      <c r="J36" s="196">
        <v>334585</v>
      </c>
      <c r="K36" s="199">
        <f>IF(J36&lt;&gt;0,-(J36-H36)/J36,"")</f>
        <v>-0.7576101737973908</v>
      </c>
      <c r="L36" s="339"/>
      <c r="M36" s="339"/>
      <c r="O36" s="10">
        <f t="shared" si="1"/>
        <v>1802.2222222222222</v>
      </c>
    </row>
    <row r="37" spans="1:15" ht="18.75" customHeight="1">
      <c r="A37" s="173">
        <v>31</v>
      </c>
      <c r="B37" s="206" t="s">
        <v>1976</v>
      </c>
      <c r="C37" s="206" t="s">
        <v>1975</v>
      </c>
      <c r="D37" s="197">
        <v>44833</v>
      </c>
      <c r="E37" s="192" t="s">
        <v>64</v>
      </c>
      <c r="F37" s="205">
        <v>1</v>
      </c>
      <c r="G37" s="198">
        <f>ROUNDUP(DATEDIF(D37,$B$196,"d")/7,0)</f>
        <v>12</v>
      </c>
      <c r="H37" s="196">
        <v>73800</v>
      </c>
      <c r="I37" s="196">
        <v>38</v>
      </c>
      <c r="J37" s="196">
        <v>95700</v>
      </c>
      <c r="K37" s="199">
        <f>IF(J37&lt;&gt;0,-(J37-H37)/J37,"")</f>
        <v>-0.22884012539184953</v>
      </c>
      <c r="L37" s="196">
        <v>33214685</v>
      </c>
      <c r="M37" s="196">
        <v>18564</v>
      </c>
      <c r="O37" s="10">
        <f t="shared" si="1"/>
        <v>1942.1052631578948</v>
      </c>
    </row>
    <row r="38" spans="1:15" ht="18.75" customHeight="1">
      <c r="A38" s="173">
        <v>32</v>
      </c>
      <c r="B38" s="206" t="s">
        <v>1740</v>
      </c>
      <c r="C38" s="206" t="s">
        <v>1740</v>
      </c>
      <c r="D38" s="197">
        <v>44525</v>
      </c>
      <c r="E38" s="192" t="s">
        <v>15</v>
      </c>
      <c r="F38" s="205">
        <v>6</v>
      </c>
      <c r="G38" s="198">
        <f>ROUNDUP(DATEDIF(D38,$B$196,"d")/7,0)</f>
        <v>56</v>
      </c>
      <c r="H38" s="196">
        <v>58510</v>
      </c>
      <c r="I38" s="196">
        <v>54</v>
      </c>
      <c r="J38" s="196">
        <v>57770</v>
      </c>
      <c r="K38" s="199">
        <f>IF(J38&lt;&gt;0,-(J38-H38)/J38,"")</f>
        <v>0.012809416652241648</v>
      </c>
      <c r="L38" s="196">
        <v>209899641</v>
      </c>
      <c r="M38" s="196">
        <v>130122</v>
      </c>
      <c r="O38" s="10">
        <f t="shared" si="1"/>
        <v>1083.5185185185185</v>
      </c>
    </row>
    <row r="39" spans="1:15" ht="18.75" customHeight="1">
      <c r="A39" s="173">
        <v>33</v>
      </c>
      <c r="B39" s="206" t="s">
        <v>2041</v>
      </c>
      <c r="C39" s="206" t="s">
        <v>2040</v>
      </c>
      <c r="D39" s="197">
        <v>44882</v>
      </c>
      <c r="E39" s="192" t="s">
        <v>22</v>
      </c>
      <c r="F39" s="205">
        <v>2</v>
      </c>
      <c r="G39" s="198">
        <f>ROUNDUP(DATEDIF(D39,$B$196,"d")/7,0)</f>
        <v>5</v>
      </c>
      <c r="H39" s="196">
        <v>51600</v>
      </c>
      <c r="I39" s="196">
        <v>36</v>
      </c>
      <c r="J39" s="196">
        <v>373200</v>
      </c>
      <c r="K39" s="199">
        <f>IF(J39&lt;&gt;0,-(J39-H39)/J39,"")</f>
        <v>-0.8617363344051447</v>
      </c>
      <c r="L39" s="196">
        <v>13803240</v>
      </c>
      <c r="M39" s="196">
        <v>7278</v>
      </c>
      <c r="O39" s="10">
        <f t="shared" si="1"/>
        <v>1433.3333333333333</v>
      </c>
    </row>
    <row r="40" spans="1:15" ht="18.75" customHeight="1">
      <c r="A40" s="173">
        <v>34</v>
      </c>
      <c r="B40" s="206" t="s">
        <v>66</v>
      </c>
      <c r="C40" s="206" t="s">
        <v>66</v>
      </c>
      <c r="D40" s="197">
        <v>42831</v>
      </c>
      <c r="E40" s="192" t="s">
        <v>15</v>
      </c>
      <c r="F40" s="205">
        <v>1</v>
      </c>
      <c r="G40" s="198">
        <f>ROUNDUP(DATEDIF(D40,$B$196,"d")/7,0)</f>
        <v>298</v>
      </c>
      <c r="H40" s="196">
        <v>47300</v>
      </c>
      <c r="I40" s="196">
        <v>43</v>
      </c>
      <c r="J40" s="196"/>
      <c r="K40" s="199">
        <f>IF(J40&lt;&gt;0,-(J40-H40)/J40,"")</f>
      </c>
      <c r="L40" s="196">
        <v>107993655</v>
      </c>
      <c r="M40" s="196">
        <v>78862</v>
      </c>
      <c r="O40" s="10">
        <f t="shared" si="1"/>
        <v>1100</v>
      </c>
    </row>
    <row r="41" spans="1:15" ht="18.75" customHeight="1">
      <c r="A41" s="173">
        <v>35</v>
      </c>
      <c r="B41" s="206" t="s">
        <v>1937</v>
      </c>
      <c r="C41" s="206" t="s">
        <v>1937</v>
      </c>
      <c r="D41" s="197">
        <v>44798</v>
      </c>
      <c r="E41" s="192" t="s">
        <v>1938</v>
      </c>
      <c r="F41" s="195"/>
      <c r="G41" s="198">
        <f>ROUNDUP(DATEDIF(D41,$B$196,"d")/7,0)</f>
        <v>17</v>
      </c>
      <c r="H41" s="196">
        <v>36800</v>
      </c>
      <c r="I41" s="196">
        <v>185</v>
      </c>
      <c r="J41" s="196">
        <v>56360</v>
      </c>
      <c r="K41" s="199">
        <f>IF(J41&lt;&gt;0,-(J41-H41)/J41,"")</f>
        <v>-0.3470546486870121</v>
      </c>
      <c r="L41" s="196">
        <v>92711360</v>
      </c>
      <c r="M41" s="196">
        <v>61950</v>
      </c>
      <c r="O41" s="10">
        <f t="shared" si="1"/>
        <v>198.9189189189189</v>
      </c>
    </row>
    <row r="42" spans="1:15" ht="18.75" customHeight="1">
      <c r="A42" s="173">
        <v>36</v>
      </c>
      <c r="B42" s="206" t="s">
        <v>1978</v>
      </c>
      <c r="C42" s="206" t="s">
        <v>1977</v>
      </c>
      <c r="D42" s="197">
        <v>44833</v>
      </c>
      <c r="E42" s="192" t="s">
        <v>22</v>
      </c>
      <c r="F42" s="205">
        <v>1</v>
      </c>
      <c r="G42" s="198">
        <f>ROUNDUP(DATEDIF(D42,$B$196,"d")/7,0)</f>
        <v>12</v>
      </c>
      <c r="H42" s="196">
        <v>28340</v>
      </c>
      <c r="I42" s="196">
        <v>26</v>
      </c>
      <c r="J42" s="196">
        <v>428345</v>
      </c>
      <c r="K42" s="199">
        <f>IF(J42&lt;&gt;0,-(J42-H42)/J42,"")</f>
        <v>-0.9338383779430133</v>
      </c>
      <c r="L42" s="196">
        <v>284594919</v>
      </c>
      <c r="M42" s="196">
        <v>162341</v>
      </c>
      <c r="O42" s="10">
        <f t="shared" si="1"/>
        <v>1090</v>
      </c>
    </row>
    <row r="43" spans="1:15" ht="18.75" customHeight="1">
      <c r="A43" s="173">
        <v>37</v>
      </c>
      <c r="B43" s="206" t="s">
        <v>2056</v>
      </c>
      <c r="C43" s="206" t="s">
        <v>2055</v>
      </c>
      <c r="D43" s="197">
        <v>44896</v>
      </c>
      <c r="E43" s="97" t="s">
        <v>26</v>
      </c>
      <c r="F43" s="205">
        <v>3</v>
      </c>
      <c r="G43" s="198">
        <f>ROUNDUP(DATEDIF(D43,$B$196,"d")/7,0)</f>
        <v>3</v>
      </c>
      <c r="H43" s="196">
        <v>14200</v>
      </c>
      <c r="I43" s="196">
        <v>12</v>
      </c>
      <c r="J43" s="196">
        <v>88680</v>
      </c>
      <c r="K43" s="199">
        <f>IF(J43&lt;&gt;0,-(J43-H43)/J43,"")</f>
        <v>-0.839873703202526</v>
      </c>
      <c r="L43" s="196">
        <v>924475</v>
      </c>
      <c r="M43" s="196">
        <v>539</v>
      </c>
      <c r="O43" s="10">
        <f t="shared" si="1"/>
        <v>1183.3333333333333</v>
      </c>
    </row>
    <row r="44" spans="1:15" ht="18.75" customHeight="1" hidden="1">
      <c r="A44" s="173"/>
      <c r="B44" s="240" t="s">
        <v>2029</v>
      </c>
      <c r="C44" s="240" t="s">
        <v>2028</v>
      </c>
      <c r="D44" s="197">
        <v>44875</v>
      </c>
      <c r="E44" s="329" t="s">
        <v>26</v>
      </c>
      <c r="F44" s="205">
        <v>9</v>
      </c>
      <c r="G44" s="198">
        <f>ROUNDUP(DATEDIF(D44,$B$196,"d")/7,0)</f>
        <v>6</v>
      </c>
      <c r="H44" s="196"/>
      <c r="I44" s="196"/>
      <c r="J44" s="196"/>
      <c r="K44" s="199">
        <f>IF(J44&lt;&gt;0,-(J44-H44)/J44,"")</f>
      </c>
      <c r="L44" s="196"/>
      <c r="M44" s="196"/>
      <c r="O44" s="10" t="e">
        <f t="shared" si="1"/>
        <v>#DIV/0!</v>
      </c>
    </row>
    <row r="45" spans="1:15" ht="18.75" customHeight="1" hidden="1">
      <c r="A45" s="173">
        <v>34</v>
      </c>
      <c r="B45" s="206" t="s">
        <v>1916</v>
      </c>
      <c r="C45" s="206" t="s">
        <v>1915</v>
      </c>
      <c r="D45" s="197">
        <v>44777</v>
      </c>
      <c r="E45" s="192" t="s">
        <v>15</v>
      </c>
      <c r="F45" s="205">
        <v>1</v>
      </c>
      <c r="G45" s="198">
        <f>ROUNDUP(DATEDIF(D45,$B$196,"d")/7,0)</f>
        <v>20</v>
      </c>
      <c r="H45" s="196"/>
      <c r="I45" s="196"/>
      <c r="J45" s="196"/>
      <c r="K45" s="199">
        <f>IF(J45&lt;&gt;0,-(J45-H45)/J45,"")</f>
      </c>
      <c r="L45" s="196"/>
      <c r="M45" s="196"/>
      <c r="O45" s="10" t="e">
        <f t="shared" si="1"/>
        <v>#DIV/0!</v>
      </c>
    </row>
    <row r="46" spans="1:15" ht="18.75" customHeight="1" hidden="1">
      <c r="A46" s="173">
        <v>35</v>
      </c>
      <c r="B46" s="206" t="s">
        <v>1914</v>
      </c>
      <c r="C46" s="206" t="s">
        <v>1913</v>
      </c>
      <c r="D46" s="197">
        <v>44770</v>
      </c>
      <c r="E46" s="192" t="s">
        <v>15</v>
      </c>
      <c r="F46" s="205">
        <v>2</v>
      </c>
      <c r="G46" s="198">
        <f>ROUNDUP(DATEDIF(D46,$B$196,"d")/7,0)</f>
        <v>21</v>
      </c>
      <c r="H46" s="196"/>
      <c r="I46" s="196"/>
      <c r="J46" s="196"/>
      <c r="K46" s="199">
        <f>IF(J46&lt;&gt;0,-(J46-H46)/J46,"")</f>
      </c>
      <c r="L46" s="196"/>
      <c r="M46" s="196"/>
      <c r="O46" s="10" t="e">
        <f t="shared" si="1"/>
        <v>#DIV/0!</v>
      </c>
    </row>
    <row r="47" spans="1:15" ht="18.75" customHeight="1" hidden="1">
      <c r="A47" s="173">
        <v>35</v>
      </c>
      <c r="B47" s="206" t="s">
        <v>2022</v>
      </c>
      <c r="C47" s="206" t="s">
        <v>2021</v>
      </c>
      <c r="D47" s="197">
        <v>44868</v>
      </c>
      <c r="E47" s="192" t="s">
        <v>18</v>
      </c>
      <c r="F47" s="195"/>
      <c r="G47" s="198">
        <f>ROUNDUP(DATEDIF(D47,$B$196,"d")/7,0)</f>
        <v>7</v>
      </c>
      <c r="H47" s="196"/>
      <c r="I47" s="196"/>
      <c r="J47" s="196"/>
      <c r="K47" s="199">
        <f aca="true" t="shared" si="2" ref="K47:K55">IF(J47&lt;&gt;0,-(J47-H47)/J47,"")</f>
      </c>
      <c r="L47" s="196"/>
      <c r="M47" s="196"/>
      <c r="O47" s="10" t="e">
        <f t="shared" si="1"/>
        <v>#DIV/0!</v>
      </c>
    </row>
    <row r="48" spans="1:15" ht="18.75" customHeight="1" hidden="1">
      <c r="A48" s="173">
        <v>36</v>
      </c>
      <c r="B48" s="206" t="s">
        <v>1815</v>
      </c>
      <c r="C48" s="206" t="s">
        <v>1814</v>
      </c>
      <c r="D48" s="197">
        <v>44630</v>
      </c>
      <c r="E48" s="192" t="s">
        <v>64</v>
      </c>
      <c r="F48" s="205">
        <v>1</v>
      </c>
      <c r="G48" s="198">
        <f>ROUNDUP(DATEDIF(D48,$B$196,"d")/7,0)</f>
        <v>41</v>
      </c>
      <c r="H48" s="196"/>
      <c r="I48" s="196"/>
      <c r="J48" s="196"/>
      <c r="K48" s="199">
        <f t="shared" si="2"/>
      </c>
      <c r="L48" s="196"/>
      <c r="M48" s="196"/>
      <c r="O48" s="10" t="e">
        <f t="shared" si="1"/>
        <v>#DIV/0!</v>
      </c>
    </row>
    <row r="49" spans="1:15" ht="18.75" customHeight="1" hidden="1">
      <c r="A49" s="173">
        <v>38</v>
      </c>
      <c r="B49" s="255" t="s">
        <v>1554</v>
      </c>
      <c r="C49" s="255" t="s">
        <v>1554</v>
      </c>
      <c r="D49" s="242">
        <v>44364</v>
      </c>
      <c r="E49" s="317" t="s">
        <v>64</v>
      </c>
      <c r="F49" s="205">
        <v>1</v>
      </c>
      <c r="G49" s="198">
        <f>ROUNDUP(DATEDIF(D49,$B$196,"d")/7,0)</f>
        <v>79</v>
      </c>
      <c r="H49" s="303"/>
      <c r="I49" s="303"/>
      <c r="J49" s="303"/>
      <c r="K49" s="199">
        <f t="shared" si="2"/>
      </c>
      <c r="L49" s="303"/>
      <c r="M49" s="303"/>
      <c r="O49" s="10" t="e">
        <f t="shared" si="1"/>
        <v>#DIV/0!</v>
      </c>
    </row>
    <row r="50" spans="1:15" ht="18.75" customHeight="1" hidden="1">
      <c r="A50" s="173">
        <v>39</v>
      </c>
      <c r="B50" s="240" t="s">
        <v>1536</v>
      </c>
      <c r="C50" s="206" t="s">
        <v>1535</v>
      </c>
      <c r="D50" s="207">
        <v>44350</v>
      </c>
      <c r="E50" s="208" t="s">
        <v>64</v>
      </c>
      <c r="F50" s="205">
        <v>1</v>
      </c>
      <c r="G50" s="198">
        <f>ROUNDUP(DATEDIF(D50,$B$196,"d")/7,0)</f>
        <v>81</v>
      </c>
      <c r="H50" s="196"/>
      <c r="I50" s="196"/>
      <c r="J50" s="196"/>
      <c r="K50" s="199">
        <f t="shared" si="2"/>
      </c>
      <c r="L50" s="196"/>
      <c r="M50" s="196"/>
      <c r="O50" s="10" t="e">
        <f t="shared" si="1"/>
        <v>#DIV/0!</v>
      </c>
    </row>
    <row r="51" spans="1:15" ht="18.75" customHeight="1" hidden="1">
      <c r="A51" s="173"/>
      <c r="B51" s="240" t="s">
        <v>2009</v>
      </c>
      <c r="C51" s="240" t="s">
        <v>2008</v>
      </c>
      <c r="D51" s="207">
        <v>44861</v>
      </c>
      <c r="E51" s="329" t="s">
        <v>26</v>
      </c>
      <c r="F51" s="205">
        <v>2</v>
      </c>
      <c r="G51" s="198">
        <f>ROUNDUP(DATEDIF(D51,$B$196,"d")/7,0)</f>
        <v>8</v>
      </c>
      <c r="H51" s="196"/>
      <c r="I51" s="196"/>
      <c r="J51" s="196"/>
      <c r="K51" s="199">
        <f t="shared" si="2"/>
      </c>
      <c r="L51" s="196"/>
      <c r="M51" s="196"/>
      <c r="O51" s="10" t="e">
        <f t="shared" si="1"/>
        <v>#DIV/0!</v>
      </c>
    </row>
    <row r="52" spans="1:15" ht="18.75" customHeight="1" hidden="1">
      <c r="A52" s="173"/>
      <c r="B52" s="304" t="s">
        <v>2054</v>
      </c>
      <c r="C52" s="304" t="s">
        <v>2053</v>
      </c>
      <c r="D52" s="197">
        <v>44889</v>
      </c>
      <c r="E52" s="192" t="s">
        <v>18</v>
      </c>
      <c r="F52" s="195"/>
      <c r="G52" s="198">
        <f>ROUNDUP(DATEDIF(D52,$B$196,"d")/7,0)</f>
        <v>4</v>
      </c>
      <c r="H52" s="196"/>
      <c r="I52" s="196"/>
      <c r="J52" s="196"/>
      <c r="K52" s="199">
        <f t="shared" si="2"/>
      </c>
      <c r="L52" s="196"/>
      <c r="M52" s="196"/>
      <c r="O52" s="10" t="e">
        <f t="shared" si="1"/>
        <v>#DIV/0!</v>
      </c>
    </row>
    <row r="53" spans="1:15" ht="18.75" customHeight="1" hidden="1">
      <c r="A53" s="173"/>
      <c r="B53" s="206" t="s">
        <v>2047</v>
      </c>
      <c r="C53" s="206" t="s">
        <v>2046</v>
      </c>
      <c r="D53" s="197">
        <v>44882</v>
      </c>
      <c r="E53" s="282" t="s">
        <v>18</v>
      </c>
      <c r="F53" s="195"/>
      <c r="G53" s="198">
        <f>ROUNDUP(DATEDIF(D53,$B$196,"d")/7,0)</f>
        <v>5</v>
      </c>
      <c r="H53" s="196"/>
      <c r="I53" s="196"/>
      <c r="J53" s="196"/>
      <c r="K53" s="199">
        <f t="shared" si="2"/>
      </c>
      <c r="L53" s="196"/>
      <c r="M53" s="196"/>
      <c r="O53" s="10" t="e">
        <f t="shared" si="1"/>
        <v>#DIV/0!</v>
      </c>
    </row>
    <row r="54" spans="1:15" ht="18.75" customHeight="1" hidden="1">
      <c r="A54" s="173"/>
      <c r="B54" s="206" t="s">
        <v>1917</v>
      </c>
      <c r="C54" s="206" t="s">
        <v>1917</v>
      </c>
      <c r="D54" s="197">
        <v>44777</v>
      </c>
      <c r="E54" s="192" t="s">
        <v>15</v>
      </c>
      <c r="F54" s="205">
        <v>2</v>
      </c>
      <c r="G54" s="198">
        <f>ROUNDUP(DATEDIF(D54,$B$196,"d")/7,0)</f>
        <v>20</v>
      </c>
      <c r="H54" s="196"/>
      <c r="I54" s="196"/>
      <c r="J54" s="196"/>
      <c r="K54" s="199">
        <f t="shared" si="2"/>
      </c>
      <c r="L54" s="196"/>
      <c r="M54" s="196"/>
      <c r="O54" s="10" t="e">
        <f t="shared" si="1"/>
        <v>#DIV/0!</v>
      </c>
    </row>
    <row r="55" spans="1:15" ht="18.75" customHeight="1" hidden="1">
      <c r="A55" s="173"/>
      <c r="B55" s="240" t="s">
        <v>2024</v>
      </c>
      <c r="C55" s="206" t="s">
        <v>2023</v>
      </c>
      <c r="D55" s="197">
        <v>44868</v>
      </c>
      <c r="E55" s="208" t="s">
        <v>26</v>
      </c>
      <c r="F55" s="205">
        <v>1</v>
      </c>
      <c r="G55" s="198">
        <f>ROUNDUP(DATEDIF(D55,$B$196,"d")/7,0)</f>
        <v>7</v>
      </c>
      <c r="H55" s="196"/>
      <c r="I55" s="196"/>
      <c r="J55" s="196"/>
      <c r="K55" s="199">
        <f t="shared" si="2"/>
      </c>
      <c r="L55" s="196"/>
      <c r="M55" s="196"/>
      <c r="O55" s="10" t="e">
        <f t="shared" si="1"/>
        <v>#DIV/0!</v>
      </c>
    </row>
    <row r="56" spans="1:15" ht="18.75" customHeight="1" hidden="1">
      <c r="A56" s="173">
        <v>41</v>
      </c>
      <c r="B56" s="240" t="s">
        <v>1970</v>
      </c>
      <c r="C56" s="206" t="s">
        <v>1969</v>
      </c>
      <c r="D56" s="197">
        <v>44826</v>
      </c>
      <c r="E56" s="192" t="s">
        <v>15</v>
      </c>
      <c r="F56" s="205">
        <v>1</v>
      </c>
      <c r="G56" s="198">
        <f>ROUNDUP(DATEDIF(D56,$B$196,"d")/7,0)</f>
        <v>13</v>
      </c>
      <c r="H56" s="196"/>
      <c r="I56" s="196"/>
      <c r="J56" s="196"/>
      <c r="K56" s="199">
        <f aca="true" t="shared" si="3" ref="K56:K68">IF(J56&lt;&gt;0,-(J56-H56)/J56,"")</f>
      </c>
      <c r="L56" s="196"/>
      <c r="M56" s="196"/>
      <c r="O56" s="10" t="e">
        <f t="shared" si="1"/>
        <v>#DIV/0!</v>
      </c>
    </row>
    <row r="57" spans="1:15" ht="18.75" customHeight="1" hidden="1">
      <c r="A57" s="173">
        <v>42</v>
      </c>
      <c r="B57" s="240" t="s">
        <v>1882</v>
      </c>
      <c r="C57" s="206" t="s">
        <v>1882</v>
      </c>
      <c r="D57" s="197">
        <v>44721</v>
      </c>
      <c r="E57" s="192" t="s">
        <v>15</v>
      </c>
      <c r="F57" s="205">
        <v>1</v>
      </c>
      <c r="G57" s="198">
        <f>ROUNDUP(DATEDIF(D57,$B$196,"d")/7,0)</f>
        <v>28</v>
      </c>
      <c r="H57" s="196"/>
      <c r="I57" s="196"/>
      <c r="J57" s="196"/>
      <c r="K57" s="199">
        <f t="shared" si="3"/>
      </c>
      <c r="L57" s="196"/>
      <c r="M57" s="196"/>
      <c r="O57" s="10" t="e">
        <f t="shared" si="1"/>
        <v>#DIV/0!</v>
      </c>
    </row>
    <row r="58" spans="1:15" ht="18.75" customHeight="1" hidden="1">
      <c r="A58" s="173">
        <v>30</v>
      </c>
      <c r="B58" s="240" t="s">
        <v>2020</v>
      </c>
      <c r="C58" s="206" t="s">
        <v>2019</v>
      </c>
      <c r="D58" s="197">
        <v>44868</v>
      </c>
      <c r="E58" s="192" t="s">
        <v>18</v>
      </c>
      <c r="F58" s="195"/>
      <c r="G58" s="198">
        <f>ROUNDUP(DATEDIF(D58,$B$196,"d")/7,0)</f>
        <v>7</v>
      </c>
      <c r="H58" s="196"/>
      <c r="I58" s="196"/>
      <c r="J58" s="196"/>
      <c r="K58" s="199">
        <f t="shared" si="3"/>
      </c>
      <c r="L58" s="196"/>
      <c r="M58" s="196"/>
      <c r="O58" s="10" t="e">
        <f aca="true" t="shared" si="4" ref="O58:O168">H58/I58</f>
        <v>#DIV/0!</v>
      </c>
    </row>
    <row r="59" spans="1:15" ht="18.75" customHeight="1" hidden="1">
      <c r="A59" s="173">
        <v>31</v>
      </c>
      <c r="B59" s="240" t="s">
        <v>2035</v>
      </c>
      <c r="C59" s="206" t="s">
        <v>2034</v>
      </c>
      <c r="D59" s="197">
        <v>44868</v>
      </c>
      <c r="E59" s="324" t="s">
        <v>207</v>
      </c>
      <c r="F59" s="318"/>
      <c r="G59" s="198">
        <f>ROUNDUP(DATEDIF(D59,$B$196,"d")/7,0)</f>
        <v>7</v>
      </c>
      <c r="H59" s="196"/>
      <c r="I59" s="196"/>
      <c r="J59" s="196"/>
      <c r="K59" s="199">
        <f t="shared" si="3"/>
      </c>
      <c r="L59" s="196"/>
      <c r="M59" s="196"/>
      <c r="O59" s="10" t="e">
        <f t="shared" si="4"/>
        <v>#DIV/0!</v>
      </c>
    </row>
    <row r="60" spans="1:15" ht="18.75" customHeight="1" hidden="1">
      <c r="A60" s="173">
        <v>32</v>
      </c>
      <c r="B60" s="206" t="s">
        <v>2037</v>
      </c>
      <c r="C60" s="206" t="s">
        <v>897</v>
      </c>
      <c r="D60" s="197">
        <v>43146</v>
      </c>
      <c r="E60" s="192" t="s">
        <v>64</v>
      </c>
      <c r="F60" s="205">
        <v>9</v>
      </c>
      <c r="G60" s="198">
        <f>ROUNDUP(DATEDIF(D60,$B$196,"d")/7,0)</f>
        <v>253</v>
      </c>
      <c r="H60" s="196"/>
      <c r="I60" s="196"/>
      <c r="J60" s="196"/>
      <c r="K60" s="199">
        <f t="shared" si="3"/>
      </c>
      <c r="L60" s="196"/>
      <c r="M60" s="196"/>
      <c r="O60" s="10" t="e">
        <f t="shared" si="4"/>
        <v>#DIV/0!</v>
      </c>
    </row>
    <row r="61" spans="1:15" ht="18.75" customHeight="1" hidden="1">
      <c r="A61" s="173"/>
      <c r="B61" s="240" t="s">
        <v>1972</v>
      </c>
      <c r="C61" s="206" t="s">
        <v>1972</v>
      </c>
      <c r="D61" s="287">
        <v>44826</v>
      </c>
      <c r="E61" s="323" t="s">
        <v>1982</v>
      </c>
      <c r="F61" s="276">
        <v>20</v>
      </c>
      <c r="G61" s="198">
        <f>ROUNDUP(DATEDIF(D61,$B$196,"d")/7,0)</f>
        <v>13</v>
      </c>
      <c r="H61" s="196"/>
      <c r="I61" s="196"/>
      <c r="J61" s="196"/>
      <c r="K61" s="199">
        <f t="shared" si="3"/>
      </c>
      <c r="L61" s="196"/>
      <c r="M61" s="196"/>
      <c r="O61" s="10" t="e">
        <f t="shared" si="4"/>
        <v>#DIV/0!</v>
      </c>
    </row>
    <row r="62" spans="1:15" ht="18.75" customHeight="1" hidden="1">
      <c r="A62" s="173">
        <v>33</v>
      </c>
      <c r="B62" s="206" t="s">
        <v>1964</v>
      </c>
      <c r="C62" s="206" t="s">
        <v>1963</v>
      </c>
      <c r="D62" s="197">
        <v>44819</v>
      </c>
      <c r="E62" s="192" t="s">
        <v>26</v>
      </c>
      <c r="F62" s="205">
        <v>21</v>
      </c>
      <c r="G62" s="198">
        <f>ROUNDUP(DATEDIF(D62,$B$196,"d")/7,0)</f>
        <v>14</v>
      </c>
      <c r="H62" s="196"/>
      <c r="I62" s="196"/>
      <c r="J62" s="196"/>
      <c r="K62" s="199">
        <f t="shared" si="3"/>
      </c>
      <c r="L62" s="196"/>
      <c r="M62" s="196"/>
      <c r="O62" s="10" t="e">
        <f t="shared" si="4"/>
        <v>#DIV/0!</v>
      </c>
    </row>
    <row r="63" spans="1:15" ht="18.75" customHeight="1" hidden="1">
      <c r="A63" s="173">
        <v>34</v>
      </c>
      <c r="B63" s="206" t="s">
        <v>2025</v>
      </c>
      <c r="C63" s="206" t="s">
        <v>2025</v>
      </c>
      <c r="D63" s="197">
        <v>44868</v>
      </c>
      <c r="E63" s="192" t="s">
        <v>18</v>
      </c>
      <c r="F63" s="195"/>
      <c r="G63" s="198">
        <f>ROUNDUP(DATEDIF(D63,$B$196,"d")/7,0)</f>
        <v>7</v>
      </c>
      <c r="H63" s="196"/>
      <c r="I63" s="196"/>
      <c r="J63" s="196"/>
      <c r="K63" s="199">
        <f t="shared" si="3"/>
      </c>
      <c r="L63" s="196"/>
      <c r="M63" s="196"/>
      <c r="O63" s="10" t="e">
        <f t="shared" si="4"/>
        <v>#DIV/0!</v>
      </c>
    </row>
    <row r="64" spans="1:15" ht="18.75" customHeight="1" hidden="1">
      <c r="A64" s="173">
        <v>35</v>
      </c>
      <c r="B64" s="240" t="s">
        <v>1992</v>
      </c>
      <c r="C64" s="206" t="s">
        <v>1991</v>
      </c>
      <c r="D64" s="197">
        <v>44847</v>
      </c>
      <c r="E64" s="192" t="s">
        <v>26</v>
      </c>
      <c r="F64" s="205">
        <v>6</v>
      </c>
      <c r="G64" s="198">
        <f>ROUNDUP(DATEDIF(D64,$B$196,"d")/7,0)</f>
        <v>10</v>
      </c>
      <c r="H64" s="196"/>
      <c r="I64" s="196"/>
      <c r="J64" s="196"/>
      <c r="K64" s="199">
        <f t="shared" si="3"/>
      </c>
      <c r="L64" s="196"/>
      <c r="M64" s="196"/>
      <c r="O64" s="10" t="e">
        <f t="shared" si="4"/>
        <v>#DIV/0!</v>
      </c>
    </row>
    <row r="65" spans="1:15" ht="18.75" customHeight="1" hidden="1">
      <c r="A65" s="173">
        <v>37</v>
      </c>
      <c r="B65" s="240" t="s">
        <v>2018</v>
      </c>
      <c r="C65" s="206" t="s">
        <v>2017</v>
      </c>
      <c r="D65" s="207">
        <v>44861</v>
      </c>
      <c r="E65" s="192" t="s">
        <v>18</v>
      </c>
      <c r="F65" s="195"/>
      <c r="G65" s="198">
        <f>ROUNDUP(DATEDIF(D65,$B$196,"d")/7,0)</f>
        <v>8</v>
      </c>
      <c r="H65" s="196"/>
      <c r="I65" s="196"/>
      <c r="J65" s="196"/>
      <c r="K65" s="199">
        <f t="shared" si="3"/>
      </c>
      <c r="L65" s="196"/>
      <c r="M65" s="196"/>
      <c r="O65" s="10" t="e">
        <f t="shared" si="4"/>
        <v>#DIV/0!</v>
      </c>
    </row>
    <row r="66" spans="1:15" ht="18.75" customHeight="1" hidden="1">
      <c r="A66" s="173">
        <v>38</v>
      </c>
      <c r="B66" s="206" t="s">
        <v>1898</v>
      </c>
      <c r="C66" s="206" t="s">
        <v>1897</v>
      </c>
      <c r="D66" s="197">
        <v>44749</v>
      </c>
      <c r="E66" s="192" t="s">
        <v>64</v>
      </c>
      <c r="F66" s="205">
        <v>1</v>
      </c>
      <c r="G66" s="198">
        <f>ROUNDUP(DATEDIF(D66,$B$196,"d")/7,0)</f>
        <v>24</v>
      </c>
      <c r="H66" s="196"/>
      <c r="I66" s="196"/>
      <c r="J66" s="196"/>
      <c r="K66" s="199">
        <f t="shared" si="3"/>
      </c>
      <c r="L66" s="196"/>
      <c r="M66" s="196"/>
      <c r="O66" s="10" t="e">
        <f t="shared" si="4"/>
        <v>#DIV/0!</v>
      </c>
    </row>
    <row r="67" spans="1:15" ht="18.75" customHeight="1" hidden="1">
      <c r="A67" s="173">
        <v>40</v>
      </c>
      <c r="B67" s="206" t="s">
        <v>1861</v>
      </c>
      <c r="C67" s="206" t="s">
        <v>1860</v>
      </c>
      <c r="D67" s="197">
        <v>44686</v>
      </c>
      <c r="E67" s="235" t="s">
        <v>42</v>
      </c>
      <c r="F67" s="302"/>
      <c r="G67" s="198">
        <f>ROUNDUP(DATEDIF(D67,$B$196,"d")/7,0)</f>
        <v>33</v>
      </c>
      <c r="H67" s="196"/>
      <c r="I67" s="196"/>
      <c r="J67" s="196"/>
      <c r="K67" s="199">
        <f t="shared" si="3"/>
      </c>
      <c r="L67" s="196"/>
      <c r="M67" s="196"/>
      <c r="O67" s="10" t="e">
        <f t="shared" si="4"/>
        <v>#DIV/0!</v>
      </c>
    </row>
    <row r="68" spans="1:15" ht="18.75" customHeight="1" hidden="1">
      <c r="A68" s="173">
        <v>41</v>
      </c>
      <c r="B68" s="240" t="s">
        <v>1772</v>
      </c>
      <c r="C68" s="206" t="s">
        <v>1772</v>
      </c>
      <c r="D68" s="197">
        <v>44567</v>
      </c>
      <c r="E68" s="185" t="s">
        <v>64</v>
      </c>
      <c r="F68" s="310">
        <v>1</v>
      </c>
      <c r="G68" s="198">
        <f>ROUNDUP(DATEDIF(D68,$B$196,"d")/7,0)</f>
        <v>50</v>
      </c>
      <c r="H68" s="196"/>
      <c r="I68" s="196"/>
      <c r="J68" s="196"/>
      <c r="K68" s="199">
        <f t="shared" si="3"/>
      </c>
      <c r="L68" s="196"/>
      <c r="M68" s="196"/>
      <c r="O68" s="10" t="e">
        <f t="shared" si="4"/>
        <v>#DIV/0!</v>
      </c>
    </row>
    <row r="69" spans="1:15" ht="18.75" customHeight="1" hidden="1">
      <c r="A69" s="173">
        <v>37</v>
      </c>
      <c r="B69" s="240" t="s">
        <v>1845</v>
      </c>
      <c r="C69" s="206" t="s">
        <v>1844</v>
      </c>
      <c r="D69" s="197">
        <v>44672</v>
      </c>
      <c r="E69" s="192" t="s">
        <v>22</v>
      </c>
      <c r="F69" s="285">
        <v>1</v>
      </c>
      <c r="G69" s="198">
        <f>ROUNDUP(DATEDIF(D69,$B$196,"d")/7,0)</f>
        <v>35</v>
      </c>
      <c r="H69" s="196"/>
      <c r="I69" s="196"/>
      <c r="J69" s="196"/>
      <c r="K69" s="199">
        <f aca="true" t="shared" si="5" ref="K69:K83">IF(J69&lt;&gt;0,-(J69-H69)/J69,"")</f>
      </c>
      <c r="L69" s="196"/>
      <c r="M69" s="196"/>
      <c r="O69" s="10" t="e">
        <f t="shared" si="4"/>
        <v>#DIV/0!</v>
      </c>
    </row>
    <row r="70" spans="1:15" ht="18.75" customHeight="1" hidden="1">
      <c r="A70" s="173">
        <v>38</v>
      </c>
      <c r="B70" s="240" t="s">
        <v>1779</v>
      </c>
      <c r="C70" s="206" t="s">
        <v>1778</v>
      </c>
      <c r="D70" s="197">
        <v>44574</v>
      </c>
      <c r="E70" s="245" t="s">
        <v>64</v>
      </c>
      <c r="F70" s="205">
        <v>1</v>
      </c>
      <c r="G70" s="198">
        <f>ROUNDUP(DATEDIF(D70,$B$196,"d")/7,0)</f>
        <v>49</v>
      </c>
      <c r="H70" s="196"/>
      <c r="I70" s="196"/>
      <c r="J70" s="196"/>
      <c r="K70" s="199">
        <f t="shared" si="5"/>
      </c>
      <c r="L70" s="196"/>
      <c r="M70" s="196"/>
      <c r="O70" s="10" t="e">
        <f t="shared" si="4"/>
        <v>#DIV/0!</v>
      </c>
    </row>
    <row r="71" spans="1:15" ht="18.75" customHeight="1" hidden="1">
      <c r="A71" s="173">
        <v>39</v>
      </c>
      <c r="B71" s="240" t="s">
        <v>1981</v>
      </c>
      <c r="C71" s="206" t="s">
        <v>1980</v>
      </c>
      <c r="D71" s="197">
        <v>44833</v>
      </c>
      <c r="E71" s="192" t="s">
        <v>32</v>
      </c>
      <c r="F71" s="302"/>
      <c r="G71" s="198">
        <f>ROUNDUP(DATEDIF(D71,$B$196,"d")/7,0)</f>
        <v>12</v>
      </c>
      <c r="H71" s="196"/>
      <c r="I71" s="196"/>
      <c r="J71" s="196"/>
      <c r="K71" s="199">
        <f t="shared" si="5"/>
      </c>
      <c r="L71" s="196"/>
      <c r="M71" s="196"/>
      <c r="O71" s="10" t="e">
        <f t="shared" si="4"/>
        <v>#DIV/0!</v>
      </c>
    </row>
    <row r="72" spans="1:15" ht="18.75" customHeight="1" hidden="1">
      <c r="A72" s="173">
        <v>40</v>
      </c>
      <c r="B72" s="240" t="s">
        <v>2005</v>
      </c>
      <c r="C72" s="206" t="s">
        <v>674</v>
      </c>
      <c r="D72" s="197">
        <v>43384</v>
      </c>
      <c r="E72" s="192" t="s">
        <v>32</v>
      </c>
      <c r="F72" s="302"/>
      <c r="G72" s="198">
        <f>ROUNDUP(DATEDIF(D72,$B$196,"d")/7,0)</f>
        <v>219</v>
      </c>
      <c r="H72" s="196"/>
      <c r="I72" s="196"/>
      <c r="J72" s="196"/>
      <c r="K72" s="199">
        <f t="shared" si="5"/>
      </c>
      <c r="L72" s="196"/>
      <c r="M72" s="196"/>
      <c r="O72" s="10" t="e">
        <f t="shared" si="4"/>
        <v>#DIV/0!</v>
      </c>
    </row>
    <row r="73" spans="1:15" ht="18.75" customHeight="1" hidden="1">
      <c r="A73" s="173">
        <v>41</v>
      </c>
      <c r="B73" s="240" t="s">
        <v>1949</v>
      </c>
      <c r="C73" s="206" t="s">
        <v>1940</v>
      </c>
      <c r="D73" s="197">
        <v>44805</v>
      </c>
      <c r="E73" s="191" t="s">
        <v>15</v>
      </c>
      <c r="F73" s="239">
        <v>2</v>
      </c>
      <c r="G73" s="198">
        <f>ROUNDUP(DATEDIF(D73,$B$196,"d")/7,0)</f>
        <v>16</v>
      </c>
      <c r="H73" s="196"/>
      <c r="I73" s="196"/>
      <c r="J73" s="196"/>
      <c r="K73" s="199">
        <f t="shared" si="5"/>
      </c>
      <c r="L73" s="196"/>
      <c r="M73" s="196"/>
      <c r="O73" s="10" t="e">
        <f t="shared" si="4"/>
        <v>#DIV/0!</v>
      </c>
    </row>
    <row r="74" spans="1:15" ht="18.75" customHeight="1" hidden="1">
      <c r="A74" s="173">
        <v>42</v>
      </c>
      <c r="B74" s="255" t="s">
        <v>1709</v>
      </c>
      <c r="C74" s="193" t="s">
        <v>1708</v>
      </c>
      <c r="D74" s="197">
        <v>44497</v>
      </c>
      <c r="E74" s="245" t="s">
        <v>64</v>
      </c>
      <c r="F74" s="205">
        <v>1</v>
      </c>
      <c r="G74" s="198">
        <f>ROUNDUP(DATEDIF(D74,$B$196,"d")/7,0)</f>
        <v>60</v>
      </c>
      <c r="H74" s="196"/>
      <c r="I74" s="196"/>
      <c r="J74" s="196"/>
      <c r="K74" s="199">
        <f t="shared" si="5"/>
      </c>
      <c r="L74" s="196"/>
      <c r="M74" s="196"/>
      <c r="O74" s="10" t="e">
        <f t="shared" si="4"/>
        <v>#DIV/0!</v>
      </c>
    </row>
    <row r="75" spans="1:15" ht="18.75" customHeight="1" hidden="1">
      <c r="A75" s="173"/>
      <c r="B75" s="240" t="s">
        <v>1771</v>
      </c>
      <c r="C75" s="240" t="s">
        <v>1770</v>
      </c>
      <c r="D75" s="230">
        <v>44567</v>
      </c>
      <c r="E75" s="191" t="s">
        <v>15</v>
      </c>
      <c r="F75" s="205">
        <v>1</v>
      </c>
      <c r="G75" s="198">
        <f>ROUNDUP(DATEDIF(D75,$B$196,"d")/7,0)</f>
        <v>50</v>
      </c>
      <c r="H75" s="196"/>
      <c r="I75" s="196"/>
      <c r="J75" s="196"/>
      <c r="K75" s="199">
        <f t="shared" si="5"/>
      </c>
      <c r="L75" s="196"/>
      <c r="M75" s="196"/>
      <c r="O75" s="10" t="e">
        <f t="shared" si="4"/>
        <v>#DIV/0!</v>
      </c>
    </row>
    <row r="76" spans="1:15" ht="18.75" customHeight="1" hidden="1">
      <c r="A76" s="173">
        <v>43</v>
      </c>
      <c r="B76" s="206" t="s">
        <v>1988</v>
      </c>
      <c r="C76" s="206" t="s">
        <v>1987</v>
      </c>
      <c r="D76" s="287">
        <v>44840</v>
      </c>
      <c r="E76" s="192" t="s">
        <v>32</v>
      </c>
      <c r="F76" s="273"/>
      <c r="G76" s="198">
        <f>ROUNDUP(DATEDIF(D76,$B$196,"d")/7,0)</f>
        <v>11</v>
      </c>
      <c r="H76" s="196"/>
      <c r="I76" s="196"/>
      <c r="J76" s="196"/>
      <c r="K76" s="199">
        <f t="shared" si="5"/>
      </c>
      <c r="L76" s="196"/>
      <c r="M76" s="196"/>
      <c r="O76" s="10" t="e">
        <f t="shared" si="4"/>
        <v>#DIV/0!</v>
      </c>
    </row>
    <row r="77" spans="1:15" ht="18.75" customHeight="1" hidden="1">
      <c r="A77" s="173"/>
      <c r="B77" s="240" t="s">
        <v>1933</v>
      </c>
      <c r="C77" s="240" t="s">
        <v>1932</v>
      </c>
      <c r="D77" s="197">
        <v>44798</v>
      </c>
      <c r="E77" s="192" t="s">
        <v>37</v>
      </c>
      <c r="F77" s="202">
        <v>1</v>
      </c>
      <c r="G77" s="198">
        <f>ROUNDUP(DATEDIF(D77,$B$196,"d")/7,0)</f>
        <v>17</v>
      </c>
      <c r="H77" s="196"/>
      <c r="I77" s="196"/>
      <c r="J77" s="196"/>
      <c r="K77" s="199">
        <f t="shared" si="5"/>
      </c>
      <c r="L77" s="196"/>
      <c r="M77" s="196"/>
      <c r="O77" s="10" t="e">
        <f t="shared" si="4"/>
        <v>#DIV/0!</v>
      </c>
    </row>
    <row r="78" spans="1:15" ht="18.75" customHeight="1" hidden="1">
      <c r="A78" s="173">
        <v>36</v>
      </c>
      <c r="B78" s="255" t="s">
        <v>2016</v>
      </c>
      <c r="C78" s="193" t="s">
        <v>1642</v>
      </c>
      <c r="D78" s="197">
        <v>44434</v>
      </c>
      <c r="E78" s="245" t="s">
        <v>64</v>
      </c>
      <c r="F78" s="202">
        <v>1</v>
      </c>
      <c r="G78" s="198">
        <f>ROUNDUP(DATEDIF(D78,$B$196,"d")/7,0)</f>
        <v>69</v>
      </c>
      <c r="H78" s="196"/>
      <c r="I78" s="196"/>
      <c r="J78" s="196"/>
      <c r="K78" s="199">
        <f t="shared" si="5"/>
      </c>
      <c r="L78" s="196"/>
      <c r="M78" s="196"/>
      <c r="O78" s="10" t="e">
        <f t="shared" si="4"/>
        <v>#DIV/0!</v>
      </c>
    </row>
    <row r="79" spans="1:15" ht="18.75" customHeight="1" hidden="1">
      <c r="A79" s="173"/>
      <c r="B79" s="240" t="s">
        <v>2001</v>
      </c>
      <c r="C79" s="206" t="s">
        <v>2000</v>
      </c>
      <c r="D79" s="197">
        <v>44854</v>
      </c>
      <c r="E79" s="309" t="s">
        <v>207</v>
      </c>
      <c r="F79" s="296">
        <v>14</v>
      </c>
      <c r="G79" s="198">
        <f>ROUNDUP(DATEDIF(D79,$B$196,"d")/7,0)</f>
        <v>9</v>
      </c>
      <c r="H79" s="196"/>
      <c r="I79" s="196"/>
      <c r="J79" s="196"/>
      <c r="K79" s="199">
        <f t="shared" si="5"/>
      </c>
      <c r="L79" s="196"/>
      <c r="M79" s="196"/>
      <c r="O79" s="10" t="e">
        <f t="shared" si="4"/>
        <v>#DIV/0!</v>
      </c>
    </row>
    <row r="80" spans="1:15" ht="18.75" customHeight="1" hidden="1">
      <c r="A80" s="173">
        <v>37</v>
      </c>
      <c r="B80" s="206" t="s">
        <v>1923</v>
      </c>
      <c r="C80" s="206" t="s">
        <v>1922</v>
      </c>
      <c r="D80" s="197">
        <v>44784</v>
      </c>
      <c r="E80" s="282" t="s">
        <v>26</v>
      </c>
      <c r="F80" s="285">
        <v>5</v>
      </c>
      <c r="G80" s="198">
        <f>ROUNDUP(DATEDIF(D80,$B$196,"d")/7,0)</f>
        <v>19</v>
      </c>
      <c r="H80" s="196"/>
      <c r="I80" s="196"/>
      <c r="J80" s="196"/>
      <c r="K80" s="199">
        <f t="shared" si="5"/>
      </c>
      <c r="L80" s="196"/>
      <c r="M80" s="196"/>
      <c r="O80" s="10" t="e">
        <f t="shared" si="4"/>
        <v>#DIV/0!</v>
      </c>
    </row>
    <row r="81" spans="1:15" ht="18.75" customHeight="1" hidden="1">
      <c r="A81" s="173">
        <v>38</v>
      </c>
      <c r="B81" s="206" t="s">
        <v>1943</v>
      </c>
      <c r="C81" s="206" t="s">
        <v>1942</v>
      </c>
      <c r="D81" s="230">
        <v>44805</v>
      </c>
      <c r="E81" s="185" t="s">
        <v>26</v>
      </c>
      <c r="F81" s="285">
        <v>4</v>
      </c>
      <c r="G81" s="198">
        <f>ROUNDUP(DATEDIF(D81,$B$196,"d")/7,0)</f>
        <v>16</v>
      </c>
      <c r="H81" s="196"/>
      <c r="I81" s="196"/>
      <c r="J81" s="196"/>
      <c r="K81" s="199">
        <f t="shared" si="5"/>
      </c>
      <c r="L81" s="196"/>
      <c r="M81" s="196"/>
      <c r="O81" s="10" t="e">
        <f t="shared" si="4"/>
        <v>#DIV/0!</v>
      </c>
    </row>
    <row r="82" spans="1:15" ht="18.75" customHeight="1" hidden="1">
      <c r="A82" s="173">
        <v>39</v>
      </c>
      <c r="B82" s="240" t="s">
        <v>1931</v>
      </c>
      <c r="C82" s="206" t="s">
        <v>1930</v>
      </c>
      <c r="D82" s="197">
        <v>44791</v>
      </c>
      <c r="E82" s="192" t="s">
        <v>26</v>
      </c>
      <c r="F82" s="239">
        <v>2</v>
      </c>
      <c r="G82" s="198">
        <f>ROUNDUP(DATEDIF(D82,$B$196,"d")/7,0)</f>
        <v>18</v>
      </c>
      <c r="H82" s="196"/>
      <c r="I82" s="196"/>
      <c r="J82" s="196"/>
      <c r="K82" s="199">
        <f t="shared" si="5"/>
      </c>
      <c r="L82" s="196"/>
      <c r="M82" s="196"/>
      <c r="O82" s="10" t="e">
        <f t="shared" si="4"/>
        <v>#DIV/0!</v>
      </c>
    </row>
    <row r="83" spans="1:15" ht="18.75" customHeight="1" hidden="1">
      <c r="A83" s="173">
        <v>40</v>
      </c>
      <c r="B83" s="240" t="s">
        <v>1847</v>
      </c>
      <c r="C83" s="206" t="s">
        <v>1846</v>
      </c>
      <c r="D83" s="197">
        <v>44672</v>
      </c>
      <c r="E83" s="192" t="s">
        <v>37</v>
      </c>
      <c r="F83" s="239">
        <v>1</v>
      </c>
      <c r="G83" s="198">
        <f>ROUNDUP(DATEDIF(D83,$B$196,"d")/7,0)</f>
        <v>35</v>
      </c>
      <c r="H83" s="196"/>
      <c r="I83" s="196"/>
      <c r="J83" s="196"/>
      <c r="K83" s="199">
        <f t="shared" si="5"/>
      </c>
      <c r="L83" s="196"/>
      <c r="M83" s="196"/>
      <c r="O83" s="10" t="e">
        <f t="shared" si="4"/>
        <v>#DIV/0!</v>
      </c>
    </row>
    <row r="84" spans="1:15" ht="18.75" customHeight="1" hidden="1">
      <c r="A84" s="173">
        <v>35</v>
      </c>
      <c r="B84" s="206" t="s">
        <v>1994</v>
      </c>
      <c r="C84" s="206" t="s">
        <v>1993</v>
      </c>
      <c r="D84" s="197">
        <v>44847</v>
      </c>
      <c r="E84" s="245" t="s">
        <v>18</v>
      </c>
      <c r="F84" s="234"/>
      <c r="G84" s="198">
        <f>ROUNDUP(DATEDIF(D84,$B$196,"d")/7,0)</f>
        <v>10</v>
      </c>
      <c r="H84" s="196"/>
      <c r="I84" s="196"/>
      <c r="J84" s="196"/>
      <c r="K84" s="199">
        <f aca="true" t="shared" si="6" ref="K84:K90">IF(J84&lt;&gt;0,-(J84-H84)/J84,"")</f>
      </c>
      <c r="L84" s="196"/>
      <c r="M84" s="196"/>
      <c r="O84" s="10" t="e">
        <f t="shared" si="4"/>
        <v>#DIV/0!</v>
      </c>
    </row>
    <row r="85" spans="1:15" ht="18.75" customHeight="1" hidden="1">
      <c r="A85" s="173">
        <v>36</v>
      </c>
      <c r="B85" s="206" t="s">
        <v>1699</v>
      </c>
      <c r="C85" s="206" t="s">
        <v>1698</v>
      </c>
      <c r="D85" s="197">
        <v>44490</v>
      </c>
      <c r="E85" s="192" t="s">
        <v>15</v>
      </c>
      <c r="F85" s="285">
        <v>2</v>
      </c>
      <c r="G85" s="198">
        <f>ROUNDUP(DATEDIF(D85,$B$196,"d")/7,0)</f>
        <v>61</v>
      </c>
      <c r="H85" s="196"/>
      <c r="I85" s="196"/>
      <c r="J85" s="196"/>
      <c r="K85" s="199">
        <f t="shared" si="6"/>
      </c>
      <c r="L85" s="196"/>
      <c r="M85" s="196"/>
      <c r="O85" s="10" t="e">
        <f t="shared" si="4"/>
        <v>#DIV/0!</v>
      </c>
    </row>
    <row r="86" spans="1:15" ht="18.75" customHeight="1" hidden="1">
      <c r="A86" s="173">
        <v>34</v>
      </c>
      <c r="B86" s="240" t="s">
        <v>1808</v>
      </c>
      <c r="C86" s="206" t="s">
        <v>1807</v>
      </c>
      <c r="D86" s="197">
        <v>44616</v>
      </c>
      <c r="E86" s="245" t="s">
        <v>37</v>
      </c>
      <c r="F86" s="239">
        <v>1</v>
      </c>
      <c r="G86" s="198">
        <f>ROUNDUP(DATEDIF(D86,$B$196,"d")/7,0)</f>
        <v>43</v>
      </c>
      <c r="H86" s="196"/>
      <c r="I86" s="196"/>
      <c r="J86" s="196"/>
      <c r="K86" s="199">
        <f t="shared" si="6"/>
      </c>
      <c r="L86" s="196"/>
      <c r="M86" s="196"/>
      <c r="O86" s="10" t="e">
        <f t="shared" si="4"/>
        <v>#DIV/0!</v>
      </c>
    </row>
    <row r="87" spans="1:15" ht="18.75" customHeight="1" hidden="1">
      <c r="A87" s="173">
        <v>35</v>
      </c>
      <c r="B87" s="206" t="s">
        <v>1950</v>
      </c>
      <c r="C87" s="206" t="s">
        <v>1951</v>
      </c>
      <c r="D87" s="197">
        <v>44812</v>
      </c>
      <c r="E87" s="192" t="s">
        <v>37</v>
      </c>
      <c r="F87" s="205">
        <v>1</v>
      </c>
      <c r="G87" s="198">
        <f>ROUNDUP(DATEDIF(D87,$B$196,"d")/7,0)</f>
        <v>15</v>
      </c>
      <c r="H87" s="196"/>
      <c r="I87" s="196"/>
      <c r="J87" s="196"/>
      <c r="K87" s="199">
        <f t="shared" si="6"/>
      </c>
      <c r="L87" s="196"/>
      <c r="M87" s="196"/>
      <c r="O87" s="10" t="e">
        <f t="shared" si="4"/>
        <v>#DIV/0!</v>
      </c>
    </row>
    <row r="88" spans="1:15" ht="18.75" customHeight="1" hidden="1">
      <c r="A88" s="173">
        <v>36</v>
      </c>
      <c r="B88" s="240" t="s">
        <v>1927</v>
      </c>
      <c r="C88" s="206" t="s">
        <v>1926</v>
      </c>
      <c r="D88" s="197">
        <v>44791</v>
      </c>
      <c r="E88" s="245" t="s">
        <v>22</v>
      </c>
      <c r="F88" s="205">
        <v>5</v>
      </c>
      <c r="G88" s="198">
        <f>ROUNDUP(DATEDIF(D88,$B$196,"d")/7,0)</f>
        <v>18</v>
      </c>
      <c r="H88" s="196"/>
      <c r="I88" s="196"/>
      <c r="J88" s="196"/>
      <c r="K88" s="199">
        <f t="shared" si="6"/>
      </c>
      <c r="L88" s="196"/>
      <c r="M88" s="196"/>
      <c r="O88" s="10" t="e">
        <f t="shared" si="4"/>
        <v>#DIV/0!</v>
      </c>
    </row>
    <row r="89" spans="1:15" ht="18.75" customHeight="1" hidden="1">
      <c r="A89" s="173">
        <v>37</v>
      </c>
      <c r="B89" s="240" t="s">
        <v>1886</v>
      </c>
      <c r="C89" s="206" t="s">
        <v>1885</v>
      </c>
      <c r="D89" s="197">
        <v>44721</v>
      </c>
      <c r="E89" s="245" t="s">
        <v>22</v>
      </c>
      <c r="F89" s="205">
        <v>2</v>
      </c>
      <c r="G89" s="198">
        <f>ROUNDUP(DATEDIF(D89,$B$196,"d")/7,0)</f>
        <v>28</v>
      </c>
      <c r="H89" s="196"/>
      <c r="I89" s="196"/>
      <c r="J89" s="196"/>
      <c r="K89" s="199">
        <f t="shared" si="6"/>
      </c>
      <c r="L89" s="196"/>
      <c r="M89" s="196"/>
      <c r="O89" s="10" t="e">
        <f t="shared" si="4"/>
        <v>#DIV/0!</v>
      </c>
    </row>
    <row r="90" spans="1:15" ht="18.75" customHeight="1" hidden="1">
      <c r="A90" s="173">
        <v>38</v>
      </c>
      <c r="B90" s="240" t="s">
        <v>1953</v>
      </c>
      <c r="C90" s="206" t="s">
        <v>1952</v>
      </c>
      <c r="D90" s="197">
        <v>44812</v>
      </c>
      <c r="E90" s="192" t="s">
        <v>26</v>
      </c>
      <c r="F90" s="239">
        <v>1</v>
      </c>
      <c r="G90" s="198">
        <f>ROUNDUP(DATEDIF(D90,$B$196,"d")/7,0)</f>
        <v>15</v>
      </c>
      <c r="H90" s="196"/>
      <c r="I90" s="196"/>
      <c r="J90" s="196"/>
      <c r="K90" s="199">
        <f t="shared" si="6"/>
      </c>
      <c r="L90" s="196"/>
      <c r="M90" s="196"/>
      <c r="O90" s="10" t="e">
        <f t="shared" si="4"/>
        <v>#DIV/0!</v>
      </c>
    </row>
    <row r="91" spans="1:15" ht="18.75" customHeight="1" hidden="1">
      <c r="A91" s="173"/>
      <c r="B91" s="206" t="s">
        <v>1968</v>
      </c>
      <c r="C91" s="206" t="s">
        <v>1967</v>
      </c>
      <c r="D91" s="230">
        <v>44826</v>
      </c>
      <c r="E91" s="277" t="s">
        <v>18</v>
      </c>
      <c r="F91" s="234"/>
      <c r="G91" s="198">
        <f>ROUNDUP(DATEDIF(D91,$B$196,"d")/7,0)</f>
        <v>13</v>
      </c>
      <c r="H91" s="196"/>
      <c r="I91" s="196"/>
      <c r="J91" s="196"/>
      <c r="K91" s="199">
        <f aca="true" t="shared" si="7" ref="K91:K97">IF(J91&lt;&gt;0,-(J91-H91)/J91,"")</f>
      </c>
      <c r="L91" s="196"/>
      <c r="M91" s="196"/>
      <c r="O91" s="10" t="e">
        <f t="shared" si="4"/>
        <v>#DIV/0!</v>
      </c>
    </row>
    <row r="92" spans="1:15" ht="18.75" customHeight="1" hidden="1">
      <c r="A92" s="173">
        <v>36</v>
      </c>
      <c r="B92" s="240" t="s">
        <v>1979</v>
      </c>
      <c r="C92" s="206" t="s">
        <v>1979</v>
      </c>
      <c r="D92" s="197">
        <v>44833</v>
      </c>
      <c r="E92" s="192" t="s">
        <v>18</v>
      </c>
      <c r="F92" s="195"/>
      <c r="G92" s="198">
        <f>ROUNDUP(DATEDIF(D92,$B$196,"d")/7,0)</f>
        <v>12</v>
      </c>
      <c r="H92" s="196"/>
      <c r="I92" s="196"/>
      <c r="J92" s="196"/>
      <c r="K92" s="199">
        <f t="shared" si="7"/>
      </c>
      <c r="L92" s="196"/>
      <c r="M92" s="196"/>
      <c r="O92" s="10" t="e">
        <f t="shared" si="4"/>
        <v>#DIV/0!</v>
      </c>
    </row>
    <row r="93" spans="1:15" ht="18.75" customHeight="1" hidden="1">
      <c r="A93" s="173">
        <v>37</v>
      </c>
      <c r="B93" s="206" t="s">
        <v>1958</v>
      </c>
      <c r="C93" s="206" t="s">
        <v>1958</v>
      </c>
      <c r="D93" s="197">
        <v>44812</v>
      </c>
      <c r="E93" s="185" t="s">
        <v>32</v>
      </c>
      <c r="F93" s="195"/>
      <c r="G93" s="198">
        <f>ROUNDUP(DATEDIF(D93,$B$196,"d")/7,0)</f>
        <v>15</v>
      </c>
      <c r="H93" s="196"/>
      <c r="I93" s="196"/>
      <c r="J93" s="196"/>
      <c r="K93" s="199">
        <f t="shared" si="7"/>
      </c>
      <c r="L93" s="196"/>
      <c r="M93" s="196"/>
      <c r="O93" s="10" t="e">
        <f t="shared" si="4"/>
        <v>#DIV/0!</v>
      </c>
    </row>
    <row r="94" spans="1:15" ht="18.75" customHeight="1" hidden="1">
      <c r="A94" s="173">
        <v>34</v>
      </c>
      <c r="B94" s="240" t="s">
        <v>1877</v>
      </c>
      <c r="C94" s="240" t="s">
        <v>1877</v>
      </c>
      <c r="D94" s="197">
        <v>44707</v>
      </c>
      <c r="E94" s="185" t="s">
        <v>32</v>
      </c>
      <c r="F94" s="234"/>
      <c r="G94" s="198">
        <f>ROUNDUP(DATEDIF(D94,$B$196,"d")/7,0)</f>
        <v>30</v>
      </c>
      <c r="H94" s="196"/>
      <c r="I94" s="196"/>
      <c r="J94" s="196"/>
      <c r="K94" s="199">
        <f t="shared" si="7"/>
      </c>
      <c r="L94" s="196"/>
      <c r="M94" s="196"/>
      <c r="O94" s="10" t="e">
        <f t="shared" si="4"/>
        <v>#DIV/0!</v>
      </c>
    </row>
    <row r="95" spans="1:15" ht="18.75" customHeight="1" hidden="1">
      <c r="A95" s="173">
        <v>35</v>
      </c>
      <c r="B95" s="240" t="s">
        <v>1947</v>
      </c>
      <c r="C95" s="240" t="s">
        <v>1946</v>
      </c>
      <c r="D95" s="230">
        <v>44805</v>
      </c>
      <c r="E95" s="245" t="s">
        <v>18</v>
      </c>
      <c r="F95" s="195"/>
      <c r="G95" s="198">
        <f>ROUNDUP(DATEDIF(D95,$B$196,"d")/7,0)</f>
        <v>16</v>
      </c>
      <c r="H95" s="196"/>
      <c r="I95" s="196"/>
      <c r="J95" s="196"/>
      <c r="K95" s="199">
        <f t="shared" si="7"/>
      </c>
      <c r="L95" s="196"/>
      <c r="M95" s="196"/>
      <c r="O95" s="10" t="e">
        <f t="shared" si="4"/>
        <v>#DIV/0!</v>
      </c>
    </row>
    <row r="96" spans="1:15" ht="18.75" customHeight="1" hidden="1">
      <c r="A96" s="173">
        <v>36</v>
      </c>
      <c r="B96" s="240" t="s">
        <v>1737</v>
      </c>
      <c r="C96" s="206" t="s">
        <v>1737</v>
      </c>
      <c r="D96" s="197">
        <v>44525</v>
      </c>
      <c r="E96" s="185" t="s">
        <v>64</v>
      </c>
      <c r="F96" s="239">
        <v>3</v>
      </c>
      <c r="G96" s="198">
        <f>ROUNDUP(DATEDIF(D96,$B$196,"d")/7,0)</f>
        <v>56</v>
      </c>
      <c r="H96" s="196"/>
      <c r="I96" s="196"/>
      <c r="J96" s="196"/>
      <c r="K96" s="199">
        <f t="shared" si="7"/>
      </c>
      <c r="L96" s="196"/>
      <c r="M96" s="196"/>
      <c r="O96" s="10" t="e">
        <f t="shared" si="4"/>
        <v>#DIV/0!</v>
      </c>
    </row>
    <row r="97" spans="1:15" ht="18.75" customHeight="1" hidden="1">
      <c r="A97" s="173">
        <v>37</v>
      </c>
      <c r="B97" s="240" t="s">
        <v>1748</v>
      </c>
      <c r="C97" s="206" t="s">
        <v>1748</v>
      </c>
      <c r="D97" s="197">
        <v>44539</v>
      </c>
      <c r="E97" s="245" t="s">
        <v>64</v>
      </c>
      <c r="F97" s="205">
        <v>1</v>
      </c>
      <c r="G97" s="198">
        <f>ROUNDUP(DATEDIF(D97,$B$196,"d")/7,0)</f>
        <v>54</v>
      </c>
      <c r="H97" s="196"/>
      <c r="I97" s="196"/>
      <c r="J97" s="196"/>
      <c r="K97" s="199">
        <f t="shared" si="7"/>
      </c>
      <c r="L97" s="196"/>
      <c r="M97" s="196"/>
      <c r="O97" s="10" t="e">
        <f t="shared" si="4"/>
        <v>#DIV/0!</v>
      </c>
    </row>
    <row r="98" spans="1:15" ht="18.75" customHeight="1" hidden="1">
      <c r="A98" s="173">
        <v>33</v>
      </c>
      <c r="B98" s="240" t="s">
        <v>1836</v>
      </c>
      <c r="C98" s="240" t="s">
        <v>1835</v>
      </c>
      <c r="D98" s="230">
        <v>44658</v>
      </c>
      <c r="E98" s="192" t="s">
        <v>22</v>
      </c>
      <c r="F98" s="205">
        <v>13</v>
      </c>
      <c r="G98" s="198">
        <f>ROUNDUP(DATEDIF(D98,$B$196,"d")/7,0)</f>
        <v>37</v>
      </c>
      <c r="H98" s="196"/>
      <c r="I98" s="196"/>
      <c r="J98" s="196"/>
      <c r="K98" s="199">
        <f aca="true" t="shared" si="8" ref="K98:K103">IF(J98&lt;&gt;0,-(J98-H98)/J98,"")</f>
      </c>
      <c r="L98" s="196"/>
      <c r="M98" s="196"/>
      <c r="O98" s="10" t="e">
        <f t="shared" si="4"/>
        <v>#DIV/0!</v>
      </c>
    </row>
    <row r="99" spans="1:15" ht="18.75" customHeight="1" hidden="1">
      <c r="A99" s="173"/>
      <c r="B99" s="206" t="s">
        <v>1891</v>
      </c>
      <c r="C99" s="206" t="s">
        <v>1890</v>
      </c>
      <c r="D99" s="230">
        <v>44735</v>
      </c>
      <c r="E99" s="185" t="s">
        <v>22</v>
      </c>
      <c r="F99" s="205">
        <v>3</v>
      </c>
      <c r="G99" s="198">
        <f>ROUNDUP(DATEDIF(D99,$B$196,"d")/7,0)</f>
        <v>26</v>
      </c>
      <c r="H99" s="196"/>
      <c r="I99" s="196"/>
      <c r="J99" s="196"/>
      <c r="K99" s="199">
        <f t="shared" si="8"/>
      </c>
      <c r="L99" s="196"/>
      <c r="M99" s="196"/>
      <c r="O99" s="10" t="e">
        <f t="shared" si="4"/>
        <v>#DIV/0!</v>
      </c>
    </row>
    <row r="100" spans="1:15" ht="18.75" customHeight="1" hidden="1">
      <c r="A100" s="173">
        <v>34</v>
      </c>
      <c r="B100" s="292" t="s">
        <v>1959</v>
      </c>
      <c r="C100" s="286" t="s">
        <v>1960</v>
      </c>
      <c r="D100" s="287">
        <v>44812</v>
      </c>
      <c r="E100" s="294" t="s">
        <v>22</v>
      </c>
      <c r="F100" s="205">
        <v>1</v>
      </c>
      <c r="G100" s="198">
        <f>ROUNDUP(DATEDIF(D100,$B$196,"d")/7,0)</f>
        <v>15</v>
      </c>
      <c r="H100" s="196"/>
      <c r="I100" s="196"/>
      <c r="J100" s="196"/>
      <c r="K100" s="199">
        <f t="shared" si="8"/>
      </c>
      <c r="L100" s="196"/>
      <c r="M100" s="196"/>
      <c r="O100" s="10" t="e">
        <f t="shared" si="4"/>
        <v>#DIV/0!</v>
      </c>
    </row>
    <row r="101" spans="1:15" ht="18.75" customHeight="1" hidden="1">
      <c r="A101" s="173">
        <v>35</v>
      </c>
      <c r="B101" s="292" t="s">
        <v>1961</v>
      </c>
      <c r="C101" s="286" t="s">
        <v>1962</v>
      </c>
      <c r="D101" s="287">
        <v>44812</v>
      </c>
      <c r="E101" s="293" t="s">
        <v>22</v>
      </c>
      <c r="F101" s="205">
        <v>1</v>
      </c>
      <c r="G101" s="198">
        <f>ROUNDUP(DATEDIF(D101,$B$196,"d")/7,0)</f>
        <v>15</v>
      </c>
      <c r="H101" s="196"/>
      <c r="I101" s="196"/>
      <c r="J101" s="196"/>
      <c r="K101" s="199">
        <f t="shared" si="8"/>
      </c>
      <c r="L101" s="196"/>
      <c r="M101" s="196"/>
      <c r="O101" s="10" t="e">
        <f t="shared" si="4"/>
        <v>#DIV/0!</v>
      </c>
    </row>
    <row r="102" spans="1:15" ht="18.75" customHeight="1" hidden="1">
      <c r="A102" s="173">
        <v>36</v>
      </c>
      <c r="B102" s="240" t="s">
        <v>1889</v>
      </c>
      <c r="C102" s="240" t="s">
        <v>1889</v>
      </c>
      <c r="D102" s="230">
        <v>44728</v>
      </c>
      <c r="E102" s="192" t="s">
        <v>64</v>
      </c>
      <c r="F102" s="205">
        <v>1</v>
      </c>
      <c r="G102" s="198">
        <f>ROUNDUP(DATEDIF(D102,$B$196,"d")/7,0)</f>
        <v>27</v>
      </c>
      <c r="H102" s="196"/>
      <c r="I102" s="196"/>
      <c r="J102" s="196"/>
      <c r="K102" s="199">
        <f t="shared" si="8"/>
      </c>
      <c r="L102" s="196"/>
      <c r="M102" s="196"/>
      <c r="O102" s="10" t="e">
        <f t="shared" si="4"/>
        <v>#DIV/0!</v>
      </c>
    </row>
    <row r="103" spans="1:15" ht="18.75" customHeight="1" hidden="1">
      <c r="A103" s="173">
        <v>37</v>
      </c>
      <c r="B103" s="240" t="s">
        <v>1707</v>
      </c>
      <c r="C103" s="240" t="s">
        <v>1706</v>
      </c>
      <c r="D103" s="230">
        <v>44497</v>
      </c>
      <c r="E103" s="245" t="s">
        <v>37</v>
      </c>
      <c r="F103" s="205">
        <v>1</v>
      </c>
      <c r="G103" s="198">
        <f>ROUNDUP(DATEDIF(D103,$B$196,"d")/7,0)</f>
        <v>60</v>
      </c>
      <c r="H103" s="196"/>
      <c r="I103" s="196"/>
      <c r="J103" s="196"/>
      <c r="K103" s="199">
        <f t="shared" si="8"/>
      </c>
      <c r="L103" s="196"/>
      <c r="M103" s="196"/>
      <c r="O103" s="10" t="e">
        <f t="shared" si="4"/>
        <v>#DIV/0!</v>
      </c>
    </row>
    <row r="104" spans="1:15" ht="18.75" customHeight="1" hidden="1">
      <c r="A104" s="173">
        <v>38</v>
      </c>
      <c r="B104" s="240" t="s">
        <v>1955</v>
      </c>
      <c r="C104" s="206" t="s">
        <v>1954</v>
      </c>
      <c r="D104" s="197">
        <v>44812</v>
      </c>
      <c r="E104" s="192" t="s">
        <v>18</v>
      </c>
      <c r="F104" s="195"/>
      <c r="G104" s="198">
        <f>ROUNDUP(DATEDIF(D104,$B$196,"d")/7,0)</f>
        <v>15</v>
      </c>
      <c r="H104" s="196"/>
      <c r="I104" s="196"/>
      <c r="J104" s="196"/>
      <c r="K104" s="199">
        <f aca="true" t="shared" si="9" ref="K104:K112">IF(J104&lt;&gt;0,-(J104-H104)/J104,"")</f>
      </c>
      <c r="L104" s="196"/>
      <c r="M104" s="196"/>
      <c r="O104" s="10" t="e">
        <f t="shared" si="4"/>
        <v>#DIV/0!</v>
      </c>
    </row>
    <row r="105" spans="1:15" ht="18.75" customHeight="1" hidden="1">
      <c r="A105" s="173">
        <v>39</v>
      </c>
      <c r="B105" s="240" t="s">
        <v>1929</v>
      </c>
      <c r="C105" s="206" t="s">
        <v>1928</v>
      </c>
      <c r="D105" s="197">
        <v>44791</v>
      </c>
      <c r="E105" s="185" t="s">
        <v>18</v>
      </c>
      <c r="F105" s="195"/>
      <c r="G105" s="198">
        <f>ROUNDUP(DATEDIF(D105,$B$196,"d")/7,0)</f>
        <v>18</v>
      </c>
      <c r="H105" s="196"/>
      <c r="I105" s="196"/>
      <c r="J105" s="196"/>
      <c r="K105" s="199">
        <f t="shared" si="9"/>
      </c>
      <c r="L105" s="196"/>
      <c r="M105" s="196"/>
      <c r="O105" s="10" t="e">
        <f t="shared" si="4"/>
        <v>#DIV/0!</v>
      </c>
    </row>
    <row r="106" spans="1:15" ht="18.75" customHeight="1" hidden="1">
      <c r="A106" s="173">
        <v>35</v>
      </c>
      <c r="B106" s="240" t="s">
        <v>1921</v>
      </c>
      <c r="C106" s="240" t="s">
        <v>1920</v>
      </c>
      <c r="D106" s="230">
        <v>44784</v>
      </c>
      <c r="E106" s="185" t="s">
        <v>22</v>
      </c>
      <c r="F106" s="205">
        <v>3</v>
      </c>
      <c r="G106" s="198">
        <f>ROUNDUP(DATEDIF(D106,$B$196,"d")/7,0)</f>
        <v>19</v>
      </c>
      <c r="H106" s="196"/>
      <c r="I106" s="196"/>
      <c r="J106" s="196"/>
      <c r="K106" s="199">
        <f t="shared" si="9"/>
      </c>
      <c r="L106" s="196"/>
      <c r="M106" s="196"/>
      <c r="O106" s="10" t="e">
        <f t="shared" si="4"/>
        <v>#DIV/0!</v>
      </c>
    </row>
    <row r="107" spans="1:15" ht="18.75" customHeight="1" hidden="1">
      <c r="A107" s="173">
        <v>36</v>
      </c>
      <c r="B107" s="240" t="s">
        <v>1859</v>
      </c>
      <c r="C107" s="240" t="s">
        <v>1858</v>
      </c>
      <c r="D107" s="197">
        <v>44686</v>
      </c>
      <c r="E107" s="265" t="s">
        <v>64</v>
      </c>
      <c r="F107" s="205">
        <v>1</v>
      </c>
      <c r="G107" s="198">
        <f>ROUNDUP(DATEDIF(D107,$B$196,"d")/7,0)</f>
        <v>33</v>
      </c>
      <c r="H107" s="196"/>
      <c r="I107" s="196"/>
      <c r="J107" s="196"/>
      <c r="K107" s="199">
        <f t="shared" si="9"/>
      </c>
      <c r="L107" s="196"/>
      <c r="M107" s="196"/>
      <c r="O107" s="10" t="e">
        <f t="shared" si="4"/>
        <v>#DIV/0!</v>
      </c>
    </row>
    <row r="108" spans="1:15" ht="18.75" customHeight="1" hidden="1">
      <c r="A108" s="173">
        <v>37</v>
      </c>
      <c r="B108" s="206" t="s">
        <v>1841</v>
      </c>
      <c r="C108" s="206" t="s">
        <v>1840</v>
      </c>
      <c r="D108" s="230">
        <v>44665</v>
      </c>
      <c r="E108" s="185" t="s">
        <v>15</v>
      </c>
      <c r="F108" s="205">
        <v>1</v>
      </c>
      <c r="G108" s="198">
        <f>ROUNDUP(DATEDIF(D108,$B$196,"d")/7,0)</f>
        <v>36</v>
      </c>
      <c r="H108" s="196"/>
      <c r="I108" s="196"/>
      <c r="J108" s="196"/>
      <c r="K108" s="199">
        <f t="shared" si="9"/>
      </c>
      <c r="L108" s="196"/>
      <c r="M108" s="196"/>
      <c r="O108" s="10" t="e">
        <f t="shared" si="4"/>
        <v>#DIV/0!</v>
      </c>
    </row>
    <row r="109" spans="1:15" ht="18.75" customHeight="1" hidden="1">
      <c r="A109" s="173">
        <v>38</v>
      </c>
      <c r="B109" s="206" t="s">
        <v>1797</v>
      </c>
      <c r="C109" s="206" t="s">
        <v>1797</v>
      </c>
      <c r="D109" s="230">
        <v>44602</v>
      </c>
      <c r="E109" s="270" t="s">
        <v>15</v>
      </c>
      <c r="F109" s="239">
        <v>1</v>
      </c>
      <c r="G109" s="198">
        <f>ROUNDUP(DATEDIF(D109,$B$196,"d")/7,0)</f>
        <v>45</v>
      </c>
      <c r="H109" s="196"/>
      <c r="I109" s="196"/>
      <c r="J109" s="196"/>
      <c r="K109" s="199">
        <f t="shared" si="9"/>
      </c>
      <c r="L109" s="196"/>
      <c r="M109" s="196"/>
      <c r="O109" s="10" t="e">
        <f t="shared" si="4"/>
        <v>#DIV/0!</v>
      </c>
    </row>
    <row r="110" spans="1:15" ht="18.75" customHeight="1" hidden="1">
      <c r="A110" s="173">
        <v>39</v>
      </c>
      <c r="B110" s="240" t="s">
        <v>1752</v>
      </c>
      <c r="C110" s="206" t="s">
        <v>1751</v>
      </c>
      <c r="D110" s="197">
        <v>44546</v>
      </c>
      <c r="E110" s="245" t="s">
        <v>15</v>
      </c>
      <c r="F110" s="239">
        <v>1</v>
      </c>
      <c r="G110" s="198">
        <f>ROUNDUP(DATEDIF(D110,$B$196,"d")/7,0)</f>
        <v>53</v>
      </c>
      <c r="H110" s="196"/>
      <c r="I110" s="196"/>
      <c r="J110" s="196"/>
      <c r="K110" s="199">
        <f t="shared" si="9"/>
      </c>
      <c r="L110" s="196"/>
      <c r="M110" s="196"/>
      <c r="O110" s="10" t="e">
        <f t="shared" si="4"/>
        <v>#DIV/0!</v>
      </c>
    </row>
    <row r="111" spans="1:15" ht="18.75" customHeight="1" hidden="1">
      <c r="A111" s="173">
        <v>40</v>
      </c>
      <c r="B111" s="240" t="s">
        <v>1957</v>
      </c>
      <c r="C111" s="206" t="s">
        <v>1956</v>
      </c>
      <c r="D111" s="197">
        <v>44483</v>
      </c>
      <c r="E111" s="245" t="s">
        <v>15</v>
      </c>
      <c r="F111" s="239">
        <v>1</v>
      </c>
      <c r="G111" s="198">
        <f>ROUNDUP(DATEDIF(D111,$B$196,"d")/7,0)</f>
        <v>62</v>
      </c>
      <c r="H111" s="196"/>
      <c r="I111" s="196"/>
      <c r="J111" s="196"/>
      <c r="K111" s="199">
        <f t="shared" si="9"/>
      </c>
      <c r="L111" s="196"/>
      <c r="M111" s="196"/>
      <c r="O111" s="10" t="e">
        <f t="shared" si="4"/>
        <v>#DIV/0!</v>
      </c>
    </row>
    <row r="112" spans="1:15" ht="18.75" customHeight="1" hidden="1">
      <c r="A112" s="173">
        <v>41</v>
      </c>
      <c r="B112" s="206" t="s">
        <v>1810</v>
      </c>
      <c r="C112" s="206" t="s">
        <v>1809</v>
      </c>
      <c r="D112" s="197">
        <v>44623</v>
      </c>
      <c r="E112" s="192" t="s">
        <v>15</v>
      </c>
      <c r="F112" s="205">
        <v>1</v>
      </c>
      <c r="G112" s="198">
        <f>ROUNDUP(DATEDIF(D112,$B$196,"d")/7,0)</f>
        <v>42</v>
      </c>
      <c r="H112" s="196"/>
      <c r="I112" s="196"/>
      <c r="J112" s="196"/>
      <c r="K112" s="199">
        <f t="shared" si="9"/>
      </c>
      <c r="L112" s="196"/>
      <c r="M112" s="196"/>
      <c r="O112" s="10" t="e">
        <f t="shared" si="4"/>
        <v>#DIV/0!</v>
      </c>
    </row>
    <row r="113" spans="1:15" ht="18.75" customHeight="1" hidden="1">
      <c r="A113" s="173"/>
      <c r="B113" s="240" t="s">
        <v>1874</v>
      </c>
      <c r="C113" s="240" t="s">
        <v>1873</v>
      </c>
      <c r="D113" s="197">
        <v>44700</v>
      </c>
      <c r="E113" s="245" t="s">
        <v>18</v>
      </c>
      <c r="F113" s="195"/>
      <c r="G113" s="198">
        <f>ROUNDUP(DATEDIF(D113,$B$196,"d")/7,0)</f>
        <v>31</v>
      </c>
      <c r="H113" s="196"/>
      <c r="I113" s="196"/>
      <c r="J113" s="196"/>
      <c r="K113" s="199">
        <f aca="true" t="shared" si="10" ref="K113:K119">IF(J113&lt;&gt;0,-(J113-H113)/J113,"")</f>
      </c>
      <c r="L113" s="196"/>
      <c r="M113" s="196"/>
      <c r="O113" s="10" t="e">
        <f t="shared" si="4"/>
        <v>#DIV/0!</v>
      </c>
    </row>
    <row r="114" spans="1:15" ht="18.75" customHeight="1" hidden="1">
      <c r="A114" s="173"/>
      <c r="B114" s="240" t="s">
        <v>1910</v>
      </c>
      <c r="C114" s="240" t="s">
        <v>1905</v>
      </c>
      <c r="D114" s="197">
        <v>44763</v>
      </c>
      <c r="E114" s="191" t="s">
        <v>18</v>
      </c>
      <c r="F114" s="195"/>
      <c r="G114" s="198">
        <f>ROUNDUP(DATEDIF(D114,$B$196,"d")/7,0)</f>
        <v>22</v>
      </c>
      <c r="H114" s="196"/>
      <c r="I114" s="196"/>
      <c r="J114" s="196"/>
      <c r="K114" s="199">
        <f t="shared" si="10"/>
      </c>
      <c r="L114" s="196"/>
      <c r="M114" s="196"/>
      <c r="O114" s="10" t="e">
        <f t="shared" si="4"/>
        <v>#DIV/0!</v>
      </c>
    </row>
    <row r="115" spans="1:15" ht="18.75" customHeight="1" hidden="1">
      <c r="A115" s="173">
        <v>32</v>
      </c>
      <c r="B115" s="206" t="s">
        <v>1919</v>
      </c>
      <c r="C115" s="206" t="s">
        <v>1918</v>
      </c>
      <c r="D115" s="230">
        <v>44784</v>
      </c>
      <c r="E115" s="270" t="s">
        <v>18</v>
      </c>
      <c r="F115" s="195"/>
      <c r="G115" s="198">
        <f>ROUNDUP(DATEDIF(D115,$B$196,"d")/7,0)</f>
        <v>19</v>
      </c>
      <c r="H115" s="196"/>
      <c r="I115" s="196"/>
      <c r="J115" s="196"/>
      <c r="K115" s="199">
        <f t="shared" si="10"/>
      </c>
      <c r="L115" s="196"/>
      <c r="M115" s="196"/>
      <c r="O115" s="10" t="e">
        <f t="shared" si="4"/>
        <v>#DIV/0!</v>
      </c>
    </row>
    <row r="116" spans="1:15" ht="18.75" customHeight="1" hidden="1">
      <c r="A116" s="173">
        <v>33</v>
      </c>
      <c r="B116" s="206" t="s">
        <v>1907</v>
      </c>
      <c r="C116" s="206" t="s">
        <v>1906</v>
      </c>
      <c r="D116" s="230">
        <v>44763</v>
      </c>
      <c r="E116" s="192" t="s">
        <v>18</v>
      </c>
      <c r="F116" s="195"/>
      <c r="G116" s="198">
        <f>ROUNDUP(DATEDIF(D116,$B$196,"d")/7,0)</f>
        <v>22</v>
      </c>
      <c r="H116" s="196"/>
      <c r="I116" s="196"/>
      <c r="J116" s="196"/>
      <c r="K116" s="199">
        <f t="shared" si="10"/>
      </c>
      <c r="L116" s="196"/>
      <c r="M116" s="196"/>
      <c r="O116" s="10" t="e">
        <f t="shared" si="4"/>
        <v>#DIV/0!</v>
      </c>
    </row>
    <row r="117" spans="1:15" ht="18.75" customHeight="1" hidden="1">
      <c r="A117" s="173">
        <v>34</v>
      </c>
      <c r="B117" s="240" t="s">
        <v>1904</v>
      </c>
      <c r="C117" s="240" t="s">
        <v>1903</v>
      </c>
      <c r="D117" s="197">
        <v>44756</v>
      </c>
      <c r="E117" s="192" t="s">
        <v>26</v>
      </c>
      <c r="F117" s="205">
        <v>11</v>
      </c>
      <c r="G117" s="198">
        <f>ROUNDUP(DATEDIF(D117,$B$196,"d")/7,0)</f>
        <v>23</v>
      </c>
      <c r="H117" s="196"/>
      <c r="I117" s="196"/>
      <c r="J117" s="196"/>
      <c r="K117" s="199">
        <f t="shared" si="10"/>
      </c>
      <c r="L117" s="196"/>
      <c r="M117" s="196"/>
      <c r="O117" s="10" t="e">
        <f t="shared" si="4"/>
        <v>#DIV/0!</v>
      </c>
    </row>
    <row r="118" spans="1:15" ht="18.75" customHeight="1" hidden="1">
      <c r="A118" s="173">
        <v>35</v>
      </c>
      <c r="B118" s="206" t="s">
        <v>1801</v>
      </c>
      <c r="C118" s="206" t="s">
        <v>1800</v>
      </c>
      <c r="D118" s="230">
        <v>44609</v>
      </c>
      <c r="E118" s="245" t="s">
        <v>64</v>
      </c>
      <c r="F118" s="234"/>
      <c r="G118" s="198">
        <f>ROUNDUP(DATEDIF(D118,$B$196,"d")/7,0)</f>
        <v>44</v>
      </c>
      <c r="H118" s="196"/>
      <c r="I118" s="196"/>
      <c r="J118" s="196"/>
      <c r="K118" s="199">
        <f t="shared" si="10"/>
      </c>
      <c r="L118" s="196"/>
      <c r="M118" s="196"/>
      <c r="O118" s="10" t="e">
        <f t="shared" si="4"/>
        <v>#DIV/0!</v>
      </c>
    </row>
    <row r="119" spans="1:15" ht="18.75" customHeight="1" hidden="1">
      <c r="A119" s="173">
        <v>36</v>
      </c>
      <c r="B119" s="240" t="s">
        <v>1936</v>
      </c>
      <c r="C119" s="206" t="s">
        <v>1606</v>
      </c>
      <c r="D119" s="197">
        <v>44406</v>
      </c>
      <c r="E119" s="191" t="s">
        <v>64</v>
      </c>
      <c r="F119" s="195"/>
      <c r="G119" s="198">
        <f>ROUNDUP(DATEDIF(D119,$B$196,"d")/7,0)</f>
        <v>73</v>
      </c>
      <c r="H119" s="196"/>
      <c r="I119" s="196"/>
      <c r="J119" s="196"/>
      <c r="K119" s="199">
        <f t="shared" si="10"/>
      </c>
      <c r="L119" s="196"/>
      <c r="M119" s="196"/>
      <c r="O119" s="10" t="e">
        <f t="shared" si="4"/>
        <v>#DIV/0!</v>
      </c>
    </row>
    <row r="120" spans="1:15" ht="18.75" customHeight="1" hidden="1">
      <c r="A120" s="173">
        <v>31</v>
      </c>
      <c r="B120" s="206" t="s">
        <v>1912</v>
      </c>
      <c r="C120" s="206" t="s">
        <v>1911</v>
      </c>
      <c r="D120" s="230">
        <v>44770</v>
      </c>
      <c r="E120" s="201" t="s">
        <v>26</v>
      </c>
      <c r="F120" s="202">
        <v>1</v>
      </c>
      <c r="G120" s="198">
        <f>ROUNDUP(DATEDIF(D120,$B$196,"d")/7,0)</f>
        <v>21</v>
      </c>
      <c r="H120" s="196"/>
      <c r="I120" s="196"/>
      <c r="J120" s="196"/>
      <c r="K120" s="199">
        <f aca="true" t="shared" si="11" ref="K120:K128">IF(J120&lt;&gt;0,-(J120-H120)/J120,"")</f>
      </c>
      <c r="L120" s="196"/>
      <c r="M120" s="196"/>
      <c r="O120" s="10" t="e">
        <f t="shared" si="4"/>
        <v>#DIV/0!</v>
      </c>
    </row>
    <row r="121" spans="1:15" ht="18.75" customHeight="1" hidden="1">
      <c r="A121" s="173">
        <v>32</v>
      </c>
      <c r="B121" s="206" t="s">
        <v>1866</v>
      </c>
      <c r="C121" s="206" t="s">
        <v>1866</v>
      </c>
      <c r="D121" s="230">
        <v>44693</v>
      </c>
      <c r="E121" s="192" t="s">
        <v>15</v>
      </c>
      <c r="F121" s="239">
        <v>2</v>
      </c>
      <c r="G121" s="198">
        <f>ROUNDUP(DATEDIF(D121,$B$196,"d")/7,0)</f>
        <v>32</v>
      </c>
      <c r="H121" s="196"/>
      <c r="I121" s="196"/>
      <c r="J121" s="196"/>
      <c r="K121" s="199">
        <f t="shared" si="11"/>
      </c>
      <c r="L121" s="196"/>
      <c r="M121" s="196"/>
      <c r="O121" s="10" t="e">
        <f t="shared" si="4"/>
        <v>#DIV/0!</v>
      </c>
    </row>
    <row r="122" spans="1:15" ht="18.75" customHeight="1" hidden="1">
      <c r="A122" s="173">
        <v>33</v>
      </c>
      <c r="B122" s="206" t="s">
        <v>53</v>
      </c>
      <c r="C122" s="206" t="s">
        <v>53</v>
      </c>
      <c r="D122" s="197">
        <v>44042</v>
      </c>
      <c r="E122" s="270" t="s">
        <v>15</v>
      </c>
      <c r="F122" s="239">
        <v>1</v>
      </c>
      <c r="G122" s="198">
        <f>ROUNDUP(DATEDIF(D122,$B$196,"d")/7,0)</f>
        <v>125</v>
      </c>
      <c r="H122" s="196"/>
      <c r="I122" s="196"/>
      <c r="J122" s="196"/>
      <c r="K122" s="199">
        <f t="shared" si="11"/>
      </c>
      <c r="L122" s="196"/>
      <c r="M122" s="196"/>
      <c r="O122" s="10" t="e">
        <f t="shared" si="4"/>
        <v>#DIV/0!</v>
      </c>
    </row>
    <row r="123" spans="1:15" ht="18.75" customHeight="1" hidden="1">
      <c r="A123" s="173">
        <v>29</v>
      </c>
      <c r="B123" s="206" t="s">
        <v>1902</v>
      </c>
      <c r="C123" s="206" t="s">
        <v>1901</v>
      </c>
      <c r="D123" s="197">
        <v>44756</v>
      </c>
      <c r="E123" s="192" t="s">
        <v>26</v>
      </c>
      <c r="F123" s="205">
        <v>2</v>
      </c>
      <c r="G123" s="198">
        <f>ROUNDUP(DATEDIF(D123,$B$196,"d")/7,0)</f>
        <v>23</v>
      </c>
      <c r="H123" s="196"/>
      <c r="I123" s="196"/>
      <c r="J123" s="196"/>
      <c r="K123" s="199">
        <f t="shared" si="11"/>
      </c>
      <c r="L123" s="196"/>
      <c r="M123" s="196"/>
      <c r="O123" s="10" t="e">
        <f t="shared" si="4"/>
        <v>#DIV/0!</v>
      </c>
    </row>
    <row r="124" spans="1:15" ht="18.75" customHeight="1" hidden="1">
      <c r="A124" s="173">
        <v>32</v>
      </c>
      <c r="B124" s="206" t="s">
        <v>1909</v>
      </c>
      <c r="C124" s="240" t="s">
        <v>1908</v>
      </c>
      <c r="D124" s="197">
        <v>44763</v>
      </c>
      <c r="E124" s="191" t="s">
        <v>26</v>
      </c>
      <c r="F124" s="239">
        <v>2</v>
      </c>
      <c r="G124" s="198">
        <f>ROUNDUP(DATEDIF(D124,$B$196,"d")/7,0)</f>
        <v>22</v>
      </c>
      <c r="H124" s="196"/>
      <c r="I124" s="196"/>
      <c r="J124" s="196"/>
      <c r="K124" s="199">
        <f t="shared" si="11"/>
      </c>
      <c r="L124" s="196"/>
      <c r="M124" s="196"/>
      <c r="O124" s="10" t="e">
        <f t="shared" si="4"/>
        <v>#DIV/0!</v>
      </c>
    </row>
    <row r="125" spans="1:15" ht="18.75" customHeight="1" hidden="1">
      <c r="A125" s="173">
        <v>30</v>
      </c>
      <c r="B125" s="240" t="s">
        <v>1872</v>
      </c>
      <c r="C125" s="240" t="s">
        <v>1871</v>
      </c>
      <c r="D125" s="197">
        <v>44700</v>
      </c>
      <c r="E125" s="192" t="s">
        <v>26</v>
      </c>
      <c r="F125" s="205">
        <v>7</v>
      </c>
      <c r="G125" s="198">
        <f>ROUNDUP(DATEDIF(D125,$B$196,"d")/7,0)</f>
        <v>31</v>
      </c>
      <c r="H125" s="196"/>
      <c r="I125" s="196"/>
      <c r="J125" s="196"/>
      <c r="K125" s="199">
        <f t="shared" si="11"/>
      </c>
      <c r="L125" s="196"/>
      <c r="M125" s="196"/>
      <c r="O125" s="10" t="e">
        <f t="shared" si="4"/>
        <v>#DIV/0!</v>
      </c>
    </row>
    <row r="126" spans="1:15" ht="18.75" customHeight="1" hidden="1">
      <c r="A126" s="173">
        <v>27</v>
      </c>
      <c r="B126" s="206" t="s">
        <v>1863</v>
      </c>
      <c r="C126" s="206" t="s">
        <v>1862</v>
      </c>
      <c r="D126" s="230">
        <v>44693</v>
      </c>
      <c r="E126" s="235" t="s">
        <v>42</v>
      </c>
      <c r="F126" s="195"/>
      <c r="G126" s="198">
        <f>ROUNDUP(DATEDIF(D126,$B$196,"d")/7,0)</f>
        <v>32</v>
      </c>
      <c r="H126" s="196"/>
      <c r="I126" s="196"/>
      <c r="J126" s="196"/>
      <c r="K126" s="199">
        <f t="shared" si="11"/>
      </c>
      <c r="L126" s="196"/>
      <c r="M126" s="196"/>
      <c r="O126" s="10" t="e">
        <f t="shared" si="4"/>
        <v>#DIV/0!</v>
      </c>
    </row>
    <row r="127" spans="1:15" ht="18.75" customHeight="1" hidden="1">
      <c r="A127" s="173">
        <v>28</v>
      </c>
      <c r="B127" s="206" t="s">
        <v>1736</v>
      </c>
      <c r="C127" s="206" t="s">
        <v>1735</v>
      </c>
      <c r="D127" s="197">
        <v>44525</v>
      </c>
      <c r="E127" s="192" t="s">
        <v>64</v>
      </c>
      <c r="F127" s="273"/>
      <c r="G127" s="198">
        <f>ROUNDUP(DATEDIF(D127,$B$196,"d")/7,0)</f>
        <v>56</v>
      </c>
      <c r="H127" s="196"/>
      <c r="I127" s="196"/>
      <c r="J127" s="196"/>
      <c r="K127" s="199">
        <f t="shared" si="11"/>
      </c>
      <c r="L127" s="196"/>
      <c r="M127" s="196"/>
      <c r="O127" s="10" t="e">
        <f t="shared" si="4"/>
        <v>#DIV/0!</v>
      </c>
    </row>
    <row r="128" spans="1:15" ht="18.75" customHeight="1" hidden="1">
      <c r="A128" s="173">
        <v>29</v>
      </c>
      <c r="B128" s="240" t="s">
        <v>1826</v>
      </c>
      <c r="C128" s="240" t="s">
        <v>1825</v>
      </c>
      <c r="D128" s="197">
        <v>44644</v>
      </c>
      <c r="E128" s="185" t="s">
        <v>22</v>
      </c>
      <c r="F128" s="239">
        <v>5</v>
      </c>
      <c r="G128" s="198">
        <f>ROUNDUP(DATEDIF(D128,$B$196,"d")/7,0)</f>
        <v>39</v>
      </c>
      <c r="H128" s="196"/>
      <c r="I128" s="196"/>
      <c r="J128" s="196"/>
      <c r="K128" s="199">
        <f t="shared" si="11"/>
      </c>
      <c r="L128" s="196"/>
      <c r="M128" s="196"/>
      <c r="O128" s="10" t="e">
        <f t="shared" si="4"/>
        <v>#DIV/0!</v>
      </c>
    </row>
    <row r="129" spans="1:15" ht="18.75" customHeight="1" hidden="1">
      <c r="A129" s="173">
        <v>28</v>
      </c>
      <c r="B129" s="240" t="s">
        <v>1881</v>
      </c>
      <c r="C129" s="240" t="s">
        <v>1880</v>
      </c>
      <c r="D129" s="197">
        <v>44714</v>
      </c>
      <c r="E129" s="192" t="s">
        <v>37</v>
      </c>
      <c r="F129" s="205">
        <v>1</v>
      </c>
      <c r="G129" s="198">
        <f>ROUNDUP(DATEDIF(D129,$B$196,"d")/7,0)</f>
        <v>29</v>
      </c>
      <c r="H129" s="196"/>
      <c r="I129" s="196"/>
      <c r="J129" s="196"/>
      <c r="K129" s="199">
        <f>IF(J129&lt;&gt;0,-(J129-H129)/J129,"")</f>
      </c>
      <c r="L129" s="196"/>
      <c r="M129" s="196"/>
      <c r="O129" s="10" t="e">
        <f t="shared" si="4"/>
        <v>#DIV/0!</v>
      </c>
    </row>
    <row r="130" spans="1:15" ht="18.75" customHeight="1" hidden="1">
      <c r="A130" s="173"/>
      <c r="B130" s="206" t="s">
        <v>1888</v>
      </c>
      <c r="C130" s="206" t="s">
        <v>1887</v>
      </c>
      <c r="D130" s="190">
        <v>44728</v>
      </c>
      <c r="E130" s="192" t="s">
        <v>26</v>
      </c>
      <c r="F130" s="205">
        <v>3</v>
      </c>
      <c r="G130" s="198">
        <f>ROUNDUP(DATEDIF(D130,$B$196,"d")/7,0)</f>
        <v>27</v>
      </c>
      <c r="H130" s="196"/>
      <c r="I130" s="196"/>
      <c r="J130" s="196"/>
      <c r="K130" s="199">
        <f>IF(J130&lt;&gt;0,-(J130-H130)/J130,"")</f>
      </c>
      <c r="L130" s="196"/>
      <c r="M130" s="196"/>
      <c r="O130" s="10" t="e">
        <f t="shared" si="4"/>
        <v>#DIV/0!</v>
      </c>
    </row>
    <row r="131" spans="1:15" ht="18.75" customHeight="1" hidden="1">
      <c r="A131" s="173">
        <v>27</v>
      </c>
      <c r="B131" s="240" t="s">
        <v>1879</v>
      </c>
      <c r="C131" s="240" t="s">
        <v>1878</v>
      </c>
      <c r="D131" s="197">
        <v>44714</v>
      </c>
      <c r="E131" s="245" t="s">
        <v>26</v>
      </c>
      <c r="F131" s="205">
        <v>3</v>
      </c>
      <c r="G131" s="198">
        <f>ROUNDUP(DATEDIF(D131,$B$196,"d")/7,0)</f>
        <v>29</v>
      </c>
      <c r="H131" s="196"/>
      <c r="I131" s="196"/>
      <c r="J131" s="196"/>
      <c r="K131" s="199">
        <f>IF(J131&lt;&gt;0,-(J131-H131)/J131,"")</f>
      </c>
      <c r="L131" s="196"/>
      <c r="M131" s="196"/>
      <c r="O131" s="10" t="e">
        <f t="shared" si="4"/>
        <v>#DIV/0!</v>
      </c>
    </row>
    <row r="132" spans="1:15" ht="18.75" customHeight="1" hidden="1">
      <c r="A132" s="173">
        <v>26</v>
      </c>
      <c r="B132" s="206" t="s">
        <v>1565</v>
      </c>
      <c r="C132" s="206" t="s">
        <v>1566</v>
      </c>
      <c r="D132" s="207">
        <v>44378</v>
      </c>
      <c r="E132" s="278" t="s">
        <v>64</v>
      </c>
      <c r="F132" s="273"/>
      <c r="G132" s="198">
        <f>ROUNDUP(DATEDIF(D132,$B$196,"d")/7,0)</f>
        <v>77</v>
      </c>
      <c r="H132" s="196"/>
      <c r="I132" s="196"/>
      <c r="J132" s="196"/>
      <c r="K132" s="199">
        <f>IF(J132&lt;&gt;0,-(J132-H132)/J132,"")</f>
      </c>
      <c r="L132" s="196"/>
      <c r="M132" s="196"/>
      <c r="O132" s="10" t="e">
        <f t="shared" si="4"/>
        <v>#DIV/0!</v>
      </c>
    </row>
    <row r="133" spans="1:15" ht="18.75" customHeight="1" hidden="1">
      <c r="A133" s="173"/>
      <c r="B133" s="206" t="s">
        <v>1900</v>
      </c>
      <c r="C133" s="206" t="s">
        <v>1899</v>
      </c>
      <c r="D133" s="197">
        <v>44749</v>
      </c>
      <c r="E133" s="192" t="s">
        <v>207</v>
      </c>
      <c r="F133" s="276">
        <v>16</v>
      </c>
      <c r="G133" s="198">
        <f>ROUNDUP(DATEDIF(D133,$B$196,"d")/7,0)</f>
        <v>24</v>
      </c>
      <c r="H133" s="196"/>
      <c r="I133" s="196"/>
      <c r="J133" s="196"/>
      <c r="K133" s="199">
        <f>IF(J133&lt;&gt;0,-(J133-H133)/J133,"")</f>
      </c>
      <c r="L133" s="196"/>
      <c r="M133" s="196"/>
      <c r="O133" s="10" t="e">
        <f t="shared" si="4"/>
        <v>#DIV/0!</v>
      </c>
    </row>
    <row r="134" spans="1:15" ht="18.75" customHeight="1" hidden="1">
      <c r="A134" s="173">
        <v>30</v>
      </c>
      <c r="B134" s="240" t="s">
        <v>1893</v>
      </c>
      <c r="C134" s="206" t="s">
        <v>1893</v>
      </c>
      <c r="D134" s="197">
        <v>44735</v>
      </c>
      <c r="E134" s="192" t="s">
        <v>26</v>
      </c>
      <c r="F134" s="205">
        <v>17</v>
      </c>
      <c r="G134" s="198">
        <f>ROUNDUP(DATEDIF(D134,$B$196,"d")/7,0)</f>
        <v>26</v>
      </c>
      <c r="H134" s="196"/>
      <c r="I134" s="196"/>
      <c r="J134" s="196"/>
      <c r="K134" s="199">
        <f aca="true" t="shared" si="12" ref="K134:K139">IF(J134&lt;&gt;0,-(J134-H134)/J134,"")</f>
      </c>
      <c r="L134" s="196"/>
      <c r="M134" s="196"/>
      <c r="O134" s="10" t="e">
        <f t="shared" si="4"/>
        <v>#DIV/0!</v>
      </c>
    </row>
    <row r="135" spans="1:15" ht="18.75" customHeight="1" hidden="1">
      <c r="A135" s="173">
        <v>27</v>
      </c>
      <c r="B135" s="206" t="s">
        <v>1851</v>
      </c>
      <c r="C135" s="206" t="s">
        <v>1850</v>
      </c>
      <c r="D135" s="197">
        <v>44679</v>
      </c>
      <c r="E135" s="272" t="s">
        <v>22</v>
      </c>
      <c r="F135" s="205">
        <v>4</v>
      </c>
      <c r="G135" s="198">
        <f>ROUNDUP(DATEDIF(D135,$B$196,"d")/7,0)</f>
        <v>34</v>
      </c>
      <c r="H135" s="196"/>
      <c r="I135" s="196"/>
      <c r="J135" s="196"/>
      <c r="K135" s="199">
        <f t="shared" si="12"/>
      </c>
      <c r="L135" s="196"/>
      <c r="M135" s="196"/>
      <c r="O135" s="10" t="e">
        <f t="shared" si="4"/>
        <v>#DIV/0!</v>
      </c>
    </row>
    <row r="136" spans="1:15" ht="18.75" customHeight="1" hidden="1">
      <c r="A136" s="173">
        <v>28</v>
      </c>
      <c r="B136" s="240" t="s">
        <v>1870</v>
      </c>
      <c r="C136" s="240" t="s">
        <v>1869</v>
      </c>
      <c r="D136" s="190">
        <v>44700</v>
      </c>
      <c r="E136" s="201" t="s">
        <v>22</v>
      </c>
      <c r="F136" s="205">
        <v>3</v>
      </c>
      <c r="G136" s="198">
        <f>ROUNDUP(DATEDIF(D136,$B$196,"d")/7,0)</f>
        <v>31</v>
      </c>
      <c r="H136" s="196"/>
      <c r="I136" s="196"/>
      <c r="J136" s="196"/>
      <c r="K136" s="199">
        <f t="shared" si="12"/>
      </c>
      <c r="L136" s="196"/>
      <c r="M136" s="196"/>
      <c r="O136" s="10" t="e">
        <f t="shared" si="4"/>
        <v>#DIV/0!</v>
      </c>
    </row>
    <row r="137" spans="1:15" ht="18.75" customHeight="1" hidden="1">
      <c r="A137" s="173">
        <v>31</v>
      </c>
      <c r="B137" s="240" t="s">
        <v>1747</v>
      </c>
      <c r="C137" s="240" t="s">
        <v>1747</v>
      </c>
      <c r="D137" s="197">
        <v>44539</v>
      </c>
      <c r="E137" s="245" t="s">
        <v>15</v>
      </c>
      <c r="F137" s="205">
        <v>1</v>
      </c>
      <c r="G137" s="198">
        <f>ROUNDUP(DATEDIF(D137,$B$196,"d")/7,0)</f>
        <v>54</v>
      </c>
      <c r="H137" s="196"/>
      <c r="I137" s="196"/>
      <c r="J137" s="196"/>
      <c r="K137" s="199">
        <f t="shared" si="12"/>
      </c>
      <c r="L137" s="196"/>
      <c r="M137" s="196"/>
      <c r="O137" s="10" t="e">
        <f t="shared" si="4"/>
        <v>#DIV/0!</v>
      </c>
    </row>
    <row r="138" spans="1:15" ht="18.75" customHeight="1" hidden="1">
      <c r="A138" s="173">
        <v>29</v>
      </c>
      <c r="B138" s="240" t="s">
        <v>1822</v>
      </c>
      <c r="C138" s="240" t="s">
        <v>1821</v>
      </c>
      <c r="D138" s="197">
        <v>44637</v>
      </c>
      <c r="E138" s="245" t="s">
        <v>37</v>
      </c>
      <c r="F138" s="205">
        <v>1</v>
      </c>
      <c r="G138" s="198">
        <f>ROUNDUP(DATEDIF(D138,$B$196,"d")/7,0)</f>
        <v>40</v>
      </c>
      <c r="H138" s="196"/>
      <c r="I138" s="196"/>
      <c r="J138" s="196"/>
      <c r="K138" s="199">
        <f t="shared" si="12"/>
      </c>
      <c r="L138" s="196"/>
      <c r="M138" s="196"/>
      <c r="O138" s="10" t="e">
        <f t="shared" si="4"/>
        <v>#DIV/0!</v>
      </c>
    </row>
    <row r="139" spans="1:15" ht="18.75" customHeight="1" hidden="1">
      <c r="A139" s="173">
        <v>31</v>
      </c>
      <c r="B139" s="240" t="s">
        <v>1884</v>
      </c>
      <c r="C139" s="240" t="s">
        <v>1883</v>
      </c>
      <c r="D139" s="197">
        <v>44721</v>
      </c>
      <c r="E139" s="233" t="s">
        <v>18</v>
      </c>
      <c r="F139" s="195"/>
      <c r="G139" s="198">
        <f>ROUNDUP(DATEDIF(D139,$B$196,"d")/7,0)</f>
        <v>28</v>
      </c>
      <c r="H139" s="196"/>
      <c r="I139" s="196"/>
      <c r="J139" s="196"/>
      <c r="K139" s="199">
        <f t="shared" si="12"/>
      </c>
      <c r="L139" s="196"/>
      <c r="M139" s="196"/>
      <c r="O139" s="10" t="e">
        <f t="shared" si="4"/>
        <v>#DIV/0!</v>
      </c>
    </row>
    <row r="140" spans="1:15" ht="18.75" customHeight="1" hidden="1">
      <c r="A140" s="173"/>
      <c r="B140" s="240" t="s">
        <v>1894</v>
      </c>
      <c r="C140" s="240" t="s">
        <v>1894</v>
      </c>
      <c r="D140" s="197">
        <v>43062</v>
      </c>
      <c r="E140" s="265" t="s">
        <v>15</v>
      </c>
      <c r="F140" s="205"/>
      <c r="G140" s="198">
        <f>ROUNDUP(DATEDIF(D140,$B$196,"d")/7,0)</f>
        <v>265</v>
      </c>
      <c r="H140" s="196"/>
      <c r="I140" s="196"/>
      <c r="J140" s="196"/>
      <c r="K140" s="199">
        <f>IF(J140&lt;&gt;0,-(J140-H140)/J140,"")</f>
      </c>
      <c r="L140" s="196"/>
      <c r="M140" s="196"/>
      <c r="O140" s="10" t="e">
        <f t="shared" si="4"/>
        <v>#DIV/0!</v>
      </c>
    </row>
    <row r="141" spans="1:15" ht="18.75" customHeight="1" hidden="1">
      <c r="A141" s="173">
        <v>27</v>
      </c>
      <c r="B141" s="240" t="s">
        <v>1865</v>
      </c>
      <c r="C141" s="240" t="s">
        <v>1864</v>
      </c>
      <c r="D141" s="197">
        <v>44693</v>
      </c>
      <c r="E141" s="245" t="s">
        <v>26</v>
      </c>
      <c r="F141" s="205">
        <v>1</v>
      </c>
      <c r="G141" s="198">
        <f>ROUNDUP(DATEDIF(D141,$B$196,"d")/7,0)</f>
        <v>32</v>
      </c>
      <c r="H141" s="196"/>
      <c r="I141" s="196"/>
      <c r="J141" s="196"/>
      <c r="K141" s="199">
        <f>IF(J141&lt;&gt;0,-(J141-H141)/J141,"")</f>
      </c>
      <c r="L141" s="196"/>
      <c r="M141" s="196"/>
      <c r="O141" s="10" t="e">
        <f t="shared" si="4"/>
        <v>#DIV/0!</v>
      </c>
    </row>
    <row r="142" spans="1:15" ht="18.75" customHeight="1" hidden="1">
      <c r="A142" s="173">
        <v>29</v>
      </c>
      <c r="B142" s="240" t="s">
        <v>1855</v>
      </c>
      <c r="C142" s="240" t="s">
        <v>1854</v>
      </c>
      <c r="D142" s="197">
        <v>44679</v>
      </c>
      <c r="E142" s="245" t="s">
        <v>26</v>
      </c>
      <c r="F142" s="205">
        <v>6</v>
      </c>
      <c r="G142" s="198">
        <f>ROUNDUP(DATEDIF(D142,$B$196,"d")/7,0)</f>
        <v>34</v>
      </c>
      <c r="H142" s="196"/>
      <c r="I142" s="196"/>
      <c r="J142" s="196"/>
      <c r="K142" s="199">
        <f>IF(J142&lt;&gt;0,-(J142-H142)/J142,"")</f>
      </c>
      <c r="L142" s="196"/>
      <c r="M142" s="196"/>
      <c r="O142" s="10" t="e">
        <f t="shared" si="4"/>
        <v>#DIV/0!</v>
      </c>
    </row>
    <row r="143" spans="1:15" ht="18.75" customHeight="1" hidden="1">
      <c r="A143" s="173">
        <v>30</v>
      </c>
      <c r="B143" s="240" t="s">
        <v>1832</v>
      </c>
      <c r="C143" s="240" t="s">
        <v>1832</v>
      </c>
      <c r="D143" s="197">
        <v>44651</v>
      </c>
      <c r="E143" s="245" t="s">
        <v>15</v>
      </c>
      <c r="F143" s="205">
        <v>1</v>
      </c>
      <c r="G143" s="198">
        <f>ROUNDUP(DATEDIF(D143,$B$196,"d")/7,0)</f>
        <v>38</v>
      </c>
      <c r="H143" s="196"/>
      <c r="I143" s="196"/>
      <c r="J143" s="196"/>
      <c r="K143" s="199">
        <f aca="true" t="shared" si="13" ref="K143:K148">IF(J143&lt;&gt;0,-(J143-H143)/J143,"")</f>
      </c>
      <c r="L143" s="196"/>
      <c r="M143" s="196"/>
      <c r="O143" s="10" t="e">
        <f t="shared" si="4"/>
        <v>#DIV/0!</v>
      </c>
    </row>
    <row r="144" spans="1:15" ht="18.75" customHeight="1" hidden="1">
      <c r="A144" s="173">
        <v>32</v>
      </c>
      <c r="B144" s="240" t="s">
        <v>1868</v>
      </c>
      <c r="C144" s="240" t="s">
        <v>1867</v>
      </c>
      <c r="D144" s="197">
        <v>44693</v>
      </c>
      <c r="E144" s="245" t="s">
        <v>22</v>
      </c>
      <c r="F144" s="205">
        <v>1</v>
      </c>
      <c r="G144" s="198">
        <f>ROUNDUP(DATEDIF(D144,$B$196,"d")/7,0)</f>
        <v>32</v>
      </c>
      <c r="H144" s="196"/>
      <c r="I144" s="196"/>
      <c r="J144" s="196"/>
      <c r="K144" s="199">
        <f t="shared" si="13"/>
      </c>
      <c r="L144" s="196"/>
      <c r="M144" s="196"/>
      <c r="O144" s="10" t="e">
        <f t="shared" si="4"/>
        <v>#DIV/0!</v>
      </c>
    </row>
    <row r="145" spans="1:15" ht="18.75" customHeight="1" hidden="1">
      <c r="A145" s="173">
        <v>31</v>
      </c>
      <c r="B145" s="193" t="s">
        <v>1558</v>
      </c>
      <c r="C145" s="193" t="s">
        <v>1557</v>
      </c>
      <c r="D145" s="197">
        <v>44371</v>
      </c>
      <c r="E145" s="192" t="s">
        <v>15</v>
      </c>
      <c r="F145" s="205">
        <v>2</v>
      </c>
      <c r="G145" s="198">
        <f>ROUNDUP(DATEDIF(D145,$B$196,"d")/7,0)</f>
        <v>78</v>
      </c>
      <c r="H145" s="196"/>
      <c r="I145" s="196"/>
      <c r="J145" s="196"/>
      <c r="K145" s="199">
        <f t="shared" si="13"/>
      </c>
      <c r="L145" s="196"/>
      <c r="M145" s="196"/>
      <c r="O145" s="10" t="e">
        <f t="shared" si="4"/>
        <v>#DIV/0!</v>
      </c>
    </row>
    <row r="146" spans="1:15" ht="18.75" customHeight="1" hidden="1">
      <c r="A146" s="173">
        <v>29</v>
      </c>
      <c r="B146" s="206" t="s">
        <v>1834</v>
      </c>
      <c r="C146" s="206" t="s">
        <v>1833</v>
      </c>
      <c r="D146" s="197">
        <v>44658</v>
      </c>
      <c r="E146" s="192" t="s">
        <v>22</v>
      </c>
      <c r="F146" s="205">
        <v>3</v>
      </c>
      <c r="G146" s="198">
        <f>ROUNDUP(DATEDIF(D146,$B$196,"d")/7,0)</f>
        <v>37</v>
      </c>
      <c r="H146" s="196"/>
      <c r="I146" s="196"/>
      <c r="J146" s="196"/>
      <c r="K146" s="199">
        <f t="shared" si="13"/>
      </c>
      <c r="L146" s="196"/>
      <c r="M146" s="196"/>
      <c r="O146" s="10" t="e">
        <f t="shared" si="4"/>
        <v>#DIV/0!</v>
      </c>
    </row>
    <row r="147" spans="1:15" ht="18.75" customHeight="1" hidden="1">
      <c r="A147" s="173">
        <v>30</v>
      </c>
      <c r="B147" s="206" t="s">
        <v>1827</v>
      </c>
      <c r="C147" s="240" t="s">
        <v>1827</v>
      </c>
      <c r="D147" s="197">
        <v>44644</v>
      </c>
      <c r="E147" s="192" t="s">
        <v>64</v>
      </c>
      <c r="F147" s="195"/>
      <c r="G147" s="198">
        <f>ROUNDUP(DATEDIF(D147,$B$196,"d")/7,0)</f>
        <v>39</v>
      </c>
      <c r="H147" s="196"/>
      <c r="I147" s="196"/>
      <c r="J147" s="196"/>
      <c r="K147" s="199">
        <f t="shared" si="13"/>
      </c>
      <c r="L147" s="196"/>
      <c r="M147" s="196"/>
      <c r="O147" s="10" t="e">
        <f t="shared" si="4"/>
        <v>#DIV/0!</v>
      </c>
    </row>
    <row r="148" spans="1:15" ht="18.75" customHeight="1" hidden="1">
      <c r="A148" s="173">
        <v>32</v>
      </c>
      <c r="B148" s="11" t="s">
        <v>1774</v>
      </c>
      <c r="C148" s="11" t="s">
        <v>1773</v>
      </c>
      <c r="D148" s="190">
        <v>44567</v>
      </c>
      <c r="E148" s="185" t="s">
        <v>37</v>
      </c>
      <c r="F148" s="269">
        <v>1</v>
      </c>
      <c r="G148" s="198">
        <f>ROUNDUP(DATEDIF(D148,$B$196,"d")/7,0)</f>
        <v>50</v>
      </c>
      <c r="H148" s="196"/>
      <c r="I148" s="196"/>
      <c r="J148" s="196"/>
      <c r="K148" s="199">
        <f t="shared" si="13"/>
      </c>
      <c r="L148" s="196"/>
      <c r="M148" s="196"/>
      <c r="O148" s="10" t="e">
        <f t="shared" si="4"/>
        <v>#DIV/0!</v>
      </c>
    </row>
    <row r="149" spans="1:15" ht="18.75" customHeight="1" hidden="1">
      <c r="A149" s="173">
        <v>31</v>
      </c>
      <c r="B149" s="206" t="s">
        <v>1857</v>
      </c>
      <c r="C149" s="206" t="s">
        <v>1856</v>
      </c>
      <c r="D149" s="197">
        <v>44686</v>
      </c>
      <c r="E149" s="192" t="s">
        <v>26</v>
      </c>
      <c r="F149" s="205">
        <v>2</v>
      </c>
      <c r="G149" s="198">
        <f>ROUNDUP(DATEDIF(D149,$B$196,"d")/7,0)</f>
        <v>33</v>
      </c>
      <c r="H149" s="196"/>
      <c r="I149" s="196"/>
      <c r="J149" s="196"/>
      <c r="K149" s="199">
        <f>IF(J149&lt;&gt;0,-(J149-H149)/J149,"")</f>
      </c>
      <c r="L149" s="196"/>
      <c r="M149" s="196"/>
      <c r="O149" s="10" t="e">
        <f t="shared" si="4"/>
        <v>#DIV/0!</v>
      </c>
    </row>
    <row r="150" spans="1:15" ht="18.75" customHeight="1" hidden="1">
      <c r="A150" s="173">
        <v>32</v>
      </c>
      <c r="B150" s="240" t="s">
        <v>1782</v>
      </c>
      <c r="C150" s="240" t="s">
        <v>1783</v>
      </c>
      <c r="D150" s="197">
        <v>44581</v>
      </c>
      <c r="E150" s="245" t="s">
        <v>32</v>
      </c>
      <c r="F150" s="195"/>
      <c r="G150" s="198">
        <f>ROUNDUP(DATEDIF(D150,$B$196,"d")/7,0)</f>
        <v>48</v>
      </c>
      <c r="H150" s="196"/>
      <c r="I150" s="196"/>
      <c r="J150" s="196"/>
      <c r="K150" s="199">
        <f>IF(J150&lt;&gt;0,-(J150-H150)/J150,"")</f>
      </c>
      <c r="L150" s="196"/>
      <c r="M150" s="196"/>
      <c r="O150" s="10" t="e">
        <f t="shared" si="4"/>
        <v>#DIV/0!</v>
      </c>
    </row>
    <row r="151" spans="1:15" ht="18.75" customHeight="1" hidden="1">
      <c r="A151" s="173"/>
      <c r="B151" s="266" t="s">
        <v>1823</v>
      </c>
      <c r="C151" s="266" t="s">
        <v>1824</v>
      </c>
      <c r="D151" s="231">
        <v>44638</v>
      </c>
      <c r="E151" s="245" t="s">
        <v>32</v>
      </c>
      <c r="F151" s="195"/>
      <c r="G151" s="198">
        <f>ROUNDUP(DATEDIF(D151,$B$196,"d")/7,0)</f>
        <v>40</v>
      </c>
      <c r="H151" s="196"/>
      <c r="I151" s="196"/>
      <c r="J151" s="196"/>
      <c r="K151" s="199">
        <f>IF(J151&lt;&gt;0,-(J151-H151)/J151,"")</f>
      </c>
      <c r="L151" s="196"/>
      <c r="M151" s="196"/>
      <c r="O151" s="10" t="e">
        <f t="shared" si="4"/>
        <v>#DIV/0!</v>
      </c>
    </row>
    <row r="152" spans="1:15" ht="18.75" customHeight="1" hidden="1">
      <c r="A152" s="173">
        <v>34</v>
      </c>
      <c r="B152" s="206" t="s">
        <v>1794</v>
      </c>
      <c r="C152" s="206" t="s">
        <v>1793</v>
      </c>
      <c r="D152" s="197">
        <v>44595</v>
      </c>
      <c r="E152" s="192" t="s">
        <v>64</v>
      </c>
      <c r="F152" s="203"/>
      <c r="G152" s="198">
        <f>ROUNDUP(DATEDIF(D152,$B$196,"d")/7,0)</f>
        <v>46</v>
      </c>
      <c r="H152" s="196"/>
      <c r="I152" s="196"/>
      <c r="J152" s="196"/>
      <c r="K152" s="199">
        <f>IF(J152&lt;&gt;0,-(J152-H152)/J152,"")</f>
      </c>
      <c r="L152" s="196"/>
      <c r="M152" s="196"/>
      <c r="O152" s="10" t="e">
        <f t="shared" si="4"/>
        <v>#DIV/0!</v>
      </c>
    </row>
    <row r="153" spans="1:15" ht="18.75" customHeight="1" hidden="1">
      <c r="A153" s="173">
        <v>35</v>
      </c>
      <c r="B153" s="189" t="s">
        <v>1724</v>
      </c>
      <c r="C153" s="189" t="s">
        <v>1724</v>
      </c>
      <c r="D153" s="190">
        <v>44511</v>
      </c>
      <c r="E153" s="191" t="s">
        <v>64</v>
      </c>
      <c r="F153" s="254"/>
      <c r="G153" s="198">
        <f>ROUNDUP(DATEDIF(D153,$B$196,"d")/7,0)</f>
        <v>58</v>
      </c>
      <c r="H153" s="196"/>
      <c r="I153" s="196"/>
      <c r="J153" s="196"/>
      <c r="K153" s="199">
        <f>IF(J153&lt;&gt;0,-(J153-H153)/J153,"")</f>
      </c>
      <c r="L153" s="196"/>
      <c r="M153" s="196"/>
      <c r="O153" s="10" t="e">
        <f t="shared" si="4"/>
        <v>#DIV/0!</v>
      </c>
    </row>
    <row r="154" spans="1:15" ht="18.75" customHeight="1" hidden="1">
      <c r="A154" s="173">
        <v>37</v>
      </c>
      <c r="B154" s="240" t="s">
        <v>1843</v>
      </c>
      <c r="C154" s="240" t="s">
        <v>1842</v>
      </c>
      <c r="D154" s="197">
        <v>44665</v>
      </c>
      <c r="E154" s="192" t="s">
        <v>26</v>
      </c>
      <c r="F154" s="205">
        <v>23</v>
      </c>
      <c r="G154" s="198">
        <f>ROUNDUP(DATEDIF(D154,$B$196,"d")/7,0)</f>
        <v>36</v>
      </c>
      <c r="H154" s="196"/>
      <c r="I154" s="196"/>
      <c r="J154" s="196"/>
      <c r="K154" s="199">
        <f aca="true" t="shared" si="14" ref="K154:K162">IF(J154&lt;&gt;0,-(J154-H154)/J154,"")</f>
      </c>
      <c r="L154" s="196"/>
      <c r="M154" s="196"/>
      <c r="O154" s="10" t="e">
        <f t="shared" si="4"/>
        <v>#DIV/0!</v>
      </c>
    </row>
    <row r="155" spans="1:15" ht="18.75" customHeight="1" hidden="1">
      <c r="A155" s="173">
        <v>38</v>
      </c>
      <c r="B155" s="255" t="s">
        <v>1622</v>
      </c>
      <c r="C155" s="255" t="s">
        <v>1622</v>
      </c>
      <c r="D155" s="197">
        <v>44420</v>
      </c>
      <c r="E155" s="191" t="s">
        <v>64</v>
      </c>
      <c r="F155" s="203"/>
      <c r="G155" s="198">
        <f>ROUNDUP(DATEDIF(D155,$B$196,"d")/7,0)</f>
        <v>71</v>
      </c>
      <c r="H155" s="196"/>
      <c r="I155" s="196"/>
      <c r="J155" s="196"/>
      <c r="K155" s="199">
        <f t="shared" si="14"/>
      </c>
      <c r="L155" s="196"/>
      <c r="M155" s="196"/>
      <c r="O155" s="10" t="e">
        <f t="shared" si="4"/>
        <v>#DIV/0!</v>
      </c>
    </row>
    <row r="156" spans="1:15" ht="18.75" customHeight="1" hidden="1">
      <c r="A156" s="173">
        <v>25</v>
      </c>
      <c r="B156" s="240" t="s">
        <v>1802</v>
      </c>
      <c r="C156" s="240" t="s">
        <v>1802</v>
      </c>
      <c r="D156" s="197">
        <v>44616</v>
      </c>
      <c r="E156" s="245" t="s">
        <v>22</v>
      </c>
      <c r="F156" s="205">
        <v>2</v>
      </c>
      <c r="G156" s="198">
        <f>ROUNDUP(DATEDIF(D156,$B$196,"d")/7,0)</f>
        <v>43</v>
      </c>
      <c r="H156" s="196"/>
      <c r="I156" s="196"/>
      <c r="J156" s="196"/>
      <c r="K156" s="199">
        <f t="shared" si="14"/>
      </c>
      <c r="L156" s="196"/>
      <c r="M156" s="196"/>
      <c r="O156" s="10" t="e">
        <f t="shared" si="4"/>
        <v>#DIV/0!</v>
      </c>
    </row>
    <row r="157" spans="1:15" ht="18.75" customHeight="1" hidden="1">
      <c r="A157" s="173">
        <v>26</v>
      </c>
      <c r="B157" s="206" t="s">
        <v>1219</v>
      </c>
      <c r="C157" s="206" t="s">
        <v>1220</v>
      </c>
      <c r="D157" s="197">
        <v>44665</v>
      </c>
      <c r="E157" s="192" t="s">
        <v>26</v>
      </c>
      <c r="F157" s="205">
        <v>3</v>
      </c>
      <c r="G157" s="198">
        <f>ROUNDUP(DATEDIF(D157,$B$196,"d")/7,0)</f>
        <v>36</v>
      </c>
      <c r="H157" s="196"/>
      <c r="I157" s="196"/>
      <c r="J157" s="196"/>
      <c r="K157" s="199">
        <f t="shared" si="14"/>
      </c>
      <c r="L157" s="196"/>
      <c r="M157" s="196"/>
      <c r="O157" s="10" t="e">
        <f t="shared" si="4"/>
        <v>#DIV/0!</v>
      </c>
    </row>
    <row r="158" spans="1:15" ht="18.75" customHeight="1" hidden="1">
      <c r="A158" s="173">
        <v>27</v>
      </c>
      <c r="B158" s="206" t="s">
        <v>1755</v>
      </c>
      <c r="C158" s="206" t="s">
        <v>1754</v>
      </c>
      <c r="D158" s="197">
        <v>44553</v>
      </c>
      <c r="E158" s="192" t="s">
        <v>22</v>
      </c>
      <c r="F158" s="205">
        <v>2</v>
      </c>
      <c r="G158" s="198">
        <f>ROUNDUP(DATEDIF(D158,$B$196,"d")/7,0)</f>
        <v>52</v>
      </c>
      <c r="H158" s="196"/>
      <c r="I158" s="196"/>
      <c r="J158" s="196"/>
      <c r="K158" s="199">
        <f t="shared" si="14"/>
      </c>
      <c r="L158" s="196"/>
      <c r="M158" s="196"/>
      <c r="O158" s="10" t="e">
        <f t="shared" si="4"/>
        <v>#DIV/0!</v>
      </c>
    </row>
    <row r="159" spans="1:15" ht="18.75" customHeight="1" hidden="1">
      <c r="A159" s="173">
        <v>28</v>
      </c>
      <c r="B159" s="240" t="s">
        <v>1813</v>
      </c>
      <c r="C159" s="240" t="s">
        <v>1812</v>
      </c>
      <c r="D159" s="197">
        <v>44630</v>
      </c>
      <c r="E159" s="192" t="s">
        <v>26</v>
      </c>
      <c r="F159" s="205">
        <v>2</v>
      </c>
      <c r="G159" s="198">
        <f>ROUNDUP(DATEDIF(D159,$B$196,"d")/7,0)</f>
        <v>41</v>
      </c>
      <c r="H159" s="196"/>
      <c r="I159" s="196"/>
      <c r="J159" s="196"/>
      <c r="K159" s="199">
        <f t="shared" si="14"/>
      </c>
      <c r="L159" s="196"/>
      <c r="M159" s="196"/>
      <c r="O159" s="10" t="e">
        <f t="shared" si="4"/>
        <v>#DIV/0!</v>
      </c>
    </row>
    <row r="160" spans="1:15" ht="18.75" customHeight="1" hidden="1">
      <c r="A160" s="173">
        <v>29</v>
      </c>
      <c r="B160" s="240" t="s">
        <v>1744</v>
      </c>
      <c r="C160" s="240" t="s">
        <v>1743</v>
      </c>
      <c r="D160" s="197">
        <v>44532</v>
      </c>
      <c r="E160" s="264" t="s">
        <v>22</v>
      </c>
      <c r="F160" s="205">
        <v>3</v>
      </c>
      <c r="G160" s="198">
        <f>ROUNDUP(DATEDIF(D160,$B$196,"d")/7,0)</f>
        <v>55</v>
      </c>
      <c r="H160" s="196"/>
      <c r="I160" s="196"/>
      <c r="J160" s="196"/>
      <c r="K160" s="199">
        <f t="shared" si="14"/>
      </c>
      <c r="L160" s="196"/>
      <c r="M160" s="196"/>
      <c r="O160" s="10" t="e">
        <f t="shared" si="4"/>
        <v>#DIV/0!</v>
      </c>
    </row>
    <row r="161" spans="1:15" ht="18.75" customHeight="1" hidden="1">
      <c r="A161" s="173">
        <v>30</v>
      </c>
      <c r="B161" s="262" t="s">
        <v>66</v>
      </c>
      <c r="C161" s="262" t="s">
        <v>66</v>
      </c>
      <c r="D161" s="212">
        <v>42831</v>
      </c>
      <c r="E161" s="263" t="s">
        <v>15</v>
      </c>
      <c r="F161" s="200">
        <v>1</v>
      </c>
      <c r="G161" s="198">
        <f>ROUNDUP(DATEDIF(D161,$B$196,"d")/7,0)</f>
        <v>298</v>
      </c>
      <c r="H161" s="196"/>
      <c r="I161" s="196"/>
      <c r="J161" s="196"/>
      <c r="K161" s="199">
        <f t="shared" si="14"/>
      </c>
      <c r="L161" s="196"/>
      <c r="M161" s="196"/>
      <c r="O161" s="10" t="e">
        <f t="shared" si="4"/>
        <v>#DIV/0!</v>
      </c>
    </row>
    <row r="162" spans="1:15" ht="18.75" customHeight="1" hidden="1">
      <c r="A162" s="173">
        <v>32</v>
      </c>
      <c r="B162" s="240" t="s">
        <v>1799</v>
      </c>
      <c r="C162" s="240" t="s">
        <v>1798</v>
      </c>
      <c r="D162" s="197">
        <v>44602</v>
      </c>
      <c r="E162" s="201" t="s">
        <v>22</v>
      </c>
      <c r="F162" s="205">
        <v>1</v>
      </c>
      <c r="G162" s="198">
        <f>ROUNDUP(DATEDIF(D162,$B$196,"d")/7,0)</f>
        <v>45</v>
      </c>
      <c r="H162" s="196"/>
      <c r="I162" s="196"/>
      <c r="J162" s="196"/>
      <c r="K162" s="199">
        <f t="shared" si="14"/>
      </c>
      <c r="L162" s="196"/>
      <c r="M162" s="196"/>
      <c r="O162" s="10" t="e">
        <f t="shared" si="4"/>
        <v>#DIV/0!</v>
      </c>
    </row>
    <row r="163" spans="1:15" ht="18.75" customHeight="1" hidden="1">
      <c r="A163" s="173">
        <v>31</v>
      </c>
      <c r="B163" s="206" t="s">
        <v>1853</v>
      </c>
      <c r="C163" s="206" t="s">
        <v>1852</v>
      </c>
      <c r="D163" s="197">
        <v>44679</v>
      </c>
      <c r="E163" s="192" t="s">
        <v>18</v>
      </c>
      <c r="F163" s="195"/>
      <c r="G163" s="198">
        <f>ROUNDUP(DATEDIF(D163,$B$196,"d")/7,0)</f>
        <v>34</v>
      </c>
      <c r="H163" s="196"/>
      <c r="I163" s="196"/>
      <c r="J163" s="196"/>
      <c r="K163" s="199">
        <f>IF(J163&lt;&gt;0,-(J163-H163)/J163,"")</f>
      </c>
      <c r="L163" s="196"/>
      <c r="M163" s="196"/>
      <c r="O163" s="10" t="e">
        <f t="shared" si="4"/>
        <v>#DIV/0!</v>
      </c>
    </row>
    <row r="164" spans="1:15" ht="18.75" customHeight="1" hidden="1">
      <c r="A164" s="173"/>
      <c r="B164" s="206" t="s">
        <v>1796</v>
      </c>
      <c r="C164" s="206" t="s">
        <v>1795</v>
      </c>
      <c r="D164" s="197">
        <v>44602</v>
      </c>
      <c r="E164" s="192" t="s">
        <v>26</v>
      </c>
      <c r="F164" s="239">
        <v>3</v>
      </c>
      <c r="G164" s="198">
        <f>ROUNDUP(DATEDIF(D164,$B$196,"d")/7,0)</f>
        <v>45</v>
      </c>
      <c r="H164" s="196"/>
      <c r="I164" s="196"/>
      <c r="J164" s="196"/>
      <c r="K164" s="199">
        <f>IF(J164&lt;&gt;0,-(J164-H164)/J164,"")</f>
      </c>
      <c r="L164" s="196"/>
      <c r="M164" s="196"/>
      <c r="O164" s="10" t="e">
        <f t="shared" si="4"/>
        <v>#DIV/0!</v>
      </c>
    </row>
    <row r="165" spans="1:15" ht="18.75" customHeight="1" hidden="1">
      <c r="A165" s="173">
        <v>32</v>
      </c>
      <c r="B165" s="206" t="s">
        <v>13</v>
      </c>
      <c r="C165" s="240" t="s">
        <v>14</v>
      </c>
      <c r="D165" s="207">
        <v>44322</v>
      </c>
      <c r="E165" s="257" t="s">
        <v>15</v>
      </c>
      <c r="F165" s="261">
        <v>1</v>
      </c>
      <c r="G165" s="198">
        <f>ROUNDUP(DATEDIF(D165,$B$196,"d")/7,0)</f>
        <v>85</v>
      </c>
      <c r="H165" s="196"/>
      <c r="I165" s="196"/>
      <c r="J165" s="196"/>
      <c r="K165" s="199">
        <f>IF(J165&lt;&gt;0,-(J165-H165)/J165,"")</f>
      </c>
      <c r="L165" s="196"/>
      <c r="M165" s="196"/>
      <c r="O165" s="10" t="e">
        <f t="shared" si="4"/>
        <v>#DIV/0!</v>
      </c>
    </row>
    <row r="166" spans="1:15" ht="18.75" customHeight="1" hidden="1">
      <c r="A166" s="173">
        <v>33</v>
      </c>
      <c r="B166" s="193" t="s">
        <v>1691</v>
      </c>
      <c r="C166" s="255" t="s">
        <v>1690</v>
      </c>
      <c r="D166" s="242">
        <v>44483</v>
      </c>
      <c r="E166" s="191" t="s">
        <v>64</v>
      </c>
      <c r="F166" s="234"/>
      <c r="G166" s="198">
        <f>ROUNDUP(DATEDIF(D166,$B$196,"d")/7,0)</f>
        <v>62</v>
      </c>
      <c r="H166" s="196"/>
      <c r="I166" s="196"/>
      <c r="J166" s="196"/>
      <c r="K166" s="199">
        <f>IF(J166&lt;&gt;0,-(J166-H166)/J166,"")</f>
      </c>
      <c r="L166" s="196"/>
      <c r="M166" s="196"/>
      <c r="O166" s="10" t="e">
        <f t="shared" si="4"/>
        <v>#DIV/0!</v>
      </c>
    </row>
    <row r="167" spans="1:15" ht="18.75" customHeight="1" hidden="1">
      <c r="A167" s="173"/>
      <c r="B167" s="206" t="s">
        <v>45</v>
      </c>
      <c r="C167" s="206" t="s">
        <v>45</v>
      </c>
      <c r="D167" s="197">
        <v>44084</v>
      </c>
      <c r="E167" s="260" t="s">
        <v>15</v>
      </c>
      <c r="F167" s="213">
        <v>1</v>
      </c>
      <c r="G167" s="198">
        <f>ROUNDUP(DATEDIF(D167,$B$196,"d")/7,0)</f>
        <v>119</v>
      </c>
      <c r="H167" s="196"/>
      <c r="I167" s="196"/>
      <c r="J167" s="196"/>
      <c r="K167" s="199">
        <f>IF(J167&lt;&gt;0,-(J167-H167)/J167,"")</f>
      </c>
      <c r="L167" s="196"/>
      <c r="M167" s="196"/>
      <c r="O167" s="10" t="e">
        <f t="shared" si="4"/>
        <v>#DIV/0!</v>
      </c>
    </row>
    <row r="168" spans="1:15" ht="18.75" customHeight="1" hidden="1">
      <c r="A168" s="173">
        <v>38</v>
      </c>
      <c r="B168" s="193" t="s">
        <v>1712</v>
      </c>
      <c r="C168" s="255" t="s">
        <v>1712</v>
      </c>
      <c r="D168" s="197">
        <v>44497</v>
      </c>
      <c r="E168" s="192" t="s">
        <v>15</v>
      </c>
      <c r="F168" s="200">
        <v>1</v>
      </c>
      <c r="G168" s="198">
        <f>ROUNDUP(DATEDIF(D168,$B$196,"d")/7,0)</f>
        <v>60</v>
      </c>
      <c r="H168" s="196"/>
      <c r="I168" s="196"/>
      <c r="J168" s="196"/>
      <c r="K168" s="199">
        <f aca="true" t="shared" si="15" ref="K168:K176">IF(J168&lt;&gt;0,-(J168-H168)/J168,"")</f>
      </c>
      <c r="L168" s="196"/>
      <c r="M168" s="196"/>
      <c r="O168" s="10" t="e">
        <f t="shared" si="4"/>
        <v>#DIV/0!</v>
      </c>
    </row>
    <row r="169" spans="1:15" ht="18.75" customHeight="1" hidden="1">
      <c r="A169" s="173">
        <v>36</v>
      </c>
      <c r="B169" s="206" t="s">
        <v>1839</v>
      </c>
      <c r="C169" s="206" t="s">
        <v>1838</v>
      </c>
      <c r="D169" s="197">
        <v>44665</v>
      </c>
      <c r="E169" s="192" t="s">
        <v>18</v>
      </c>
      <c r="F169" s="195"/>
      <c r="G169" s="198">
        <f>ROUNDUP(DATEDIF(D169,$B$196,"d")/7,0)</f>
        <v>36</v>
      </c>
      <c r="H169" s="196"/>
      <c r="I169" s="196"/>
      <c r="J169" s="196"/>
      <c r="K169" s="199">
        <f t="shared" si="15"/>
      </c>
      <c r="L169" s="196"/>
      <c r="M169" s="196"/>
      <c r="O169" s="10" t="e">
        <f aca="true" t="shared" si="16" ref="O169:O191">H169/I169</f>
        <v>#DIV/0!</v>
      </c>
    </row>
    <row r="170" spans="1:15" ht="18.75" customHeight="1" hidden="1">
      <c r="A170" s="173">
        <v>34</v>
      </c>
      <c r="B170" s="206" t="s">
        <v>1849</v>
      </c>
      <c r="C170" s="206" t="s">
        <v>1848</v>
      </c>
      <c r="D170" s="197">
        <v>44672</v>
      </c>
      <c r="E170" s="259" t="s">
        <v>285</v>
      </c>
      <c r="F170" s="195"/>
      <c r="G170" s="198">
        <f>ROUNDUP(DATEDIF(D170,$B$196,"d")/7,0)</f>
        <v>35</v>
      </c>
      <c r="H170" s="196"/>
      <c r="I170" s="196"/>
      <c r="J170" s="196"/>
      <c r="K170" s="199">
        <f t="shared" si="15"/>
      </c>
      <c r="L170" s="196"/>
      <c r="M170" s="196"/>
      <c r="O170" s="10" t="e">
        <f t="shared" si="16"/>
        <v>#DIV/0!</v>
      </c>
    </row>
    <row r="171" spans="1:15" ht="18.75" customHeight="1" hidden="1">
      <c r="A171" s="173"/>
      <c r="B171" s="206" t="s">
        <v>1837</v>
      </c>
      <c r="C171" s="206" t="s">
        <v>1837</v>
      </c>
      <c r="D171" s="197">
        <v>44658</v>
      </c>
      <c r="E171" s="192" t="s">
        <v>18</v>
      </c>
      <c r="F171" s="195"/>
      <c r="G171" s="198">
        <f>ROUNDUP(DATEDIF(D171,$B$196,"d")/7,0)</f>
        <v>37</v>
      </c>
      <c r="H171" s="196"/>
      <c r="I171" s="196"/>
      <c r="J171" s="196"/>
      <c r="K171" s="199">
        <f t="shared" si="15"/>
      </c>
      <c r="L171" s="196"/>
      <c r="M171" s="196"/>
      <c r="O171" s="10" t="e">
        <f t="shared" si="16"/>
        <v>#DIV/0!</v>
      </c>
    </row>
    <row r="172" spans="1:15" ht="18.75" customHeight="1" hidden="1">
      <c r="A172" s="173">
        <v>35</v>
      </c>
      <c r="B172" s="206" t="s">
        <v>1792</v>
      </c>
      <c r="C172" s="206" t="s">
        <v>1792</v>
      </c>
      <c r="D172" s="197">
        <v>44595</v>
      </c>
      <c r="E172" s="235" t="s">
        <v>42</v>
      </c>
      <c r="F172" s="203"/>
      <c r="G172" s="198">
        <f>ROUNDUP(DATEDIF(D172,$B$196,"d")/7,0)</f>
        <v>46</v>
      </c>
      <c r="H172" s="196"/>
      <c r="I172" s="196"/>
      <c r="J172" s="196"/>
      <c r="K172" s="199">
        <f t="shared" si="15"/>
      </c>
      <c r="L172" s="196"/>
      <c r="M172" s="196"/>
      <c r="O172" s="10" t="e">
        <f t="shared" si="16"/>
        <v>#DIV/0!</v>
      </c>
    </row>
    <row r="173" spans="1:15" ht="18.75" customHeight="1" hidden="1">
      <c r="A173" s="173">
        <v>33</v>
      </c>
      <c r="B173" s="206" t="s">
        <v>1829</v>
      </c>
      <c r="C173" s="206" t="s">
        <v>1828</v>
      </c>
      <c r="D173" s="197">
        <v>44651</v>
      </c>
      <c r="E173" s="192" t="s">
        <v>26</v>
      </c>
      <c r="F173" s="205">
        <v>5</v>
      </c>
      <c r="G173" s="198">
        <f>ROUNDUP(DATEDIF(D173,$B$196,"d")/7,0)</f>
        <v>38</v>
      </c>
      <c r="H173" s="196"/>
      <c r="I173" s="196"/>
      <c r="J173" s="196"/>
      <c r="K173" s="199">
        <f t="shared" si="15"/>
      </c>
      <c r="L173" s="196"/>
      <c r="M173" s="196"/>
      <c r="O173" s="10" t="e">
        <f t="shared" si="16"/>
        <v>#DIV/0!</v>
      </c>
    </row>
    <row r="174" spans="1:15" ht="18.75" customHeight="1" hidden="1">
      <c r="A174" s="173"/>
      <c r="B174" s="206" t="s">
        <v>1785</v>
      </c>
      <c r="C174" s="206" t="s">
        <v>1784</v>
      </c>
      <c r="D174" s="197">
        <v>44581</v>
      </c>
      <c r="E174" s="192" t="s">
        <v>37</v>
      </c>
      <c r="F174" s="205">
        <v>1</v>
      </c>
      <c r="G174" s="198">
        <f>ROUNDUP(DATEDIF(D174,$B$196,"d")/7,0)</f>
        <v>48</v>
      </c>
      <c r="H174" s="196"/>
      <c r="I174" s="196"/>
      <c r="J174" s="196"/>
      <c r="K174" s="199">
        <f t="shared" si="15"/>
      </c>
      <c r="L174" s="196"/>
      <c r="M174" s="196"/>
      <c r="O174" s="10" t="e">
        <f t="shared" si="16"/>
        <v>#DIV/0!</v>
      </c>
    </row>
    <row r="175" spans="1:15" ht="18.75" customHeight="1" hidden="1">
      <c r="A175" s="173"/>
      <c r="B175" s="206" t="s">
        <v>1818</v>
      </c>
      <c r="C175" s="206" t="s">
        <v>1818</v>
      </c>
      <c r="D175" s="197">
        <v>44637</v>
      </c>
      <c r="E175" s="256" t="s">
        <v>301</v>
      </c>
      <c r="F175" s="258">
        <v>44</v>
      </c>
      <c r="G175" s="198">
        <f>ROUNDUP(DATEDIF(D175,$B$196,"d")/7,0)</f>
        <v>40</v>
      </c>
      <c r="H175" s="196"/>
      <c r="I175" s="196"/>
      <c r="J175" s="196"/>
      <c r="K175" s="199">
        <f t="shared" si="15"/>
      </c>
      <c r="L175" s="196"/>
      <c r="M175" s="196"/>
      <c r="O175" s="10" t="e">
        <f t="shared" si="16"/>
        <v>#DIV/0!</v>
      </c>
    </row>
    <row r="176" spans="1:15" ht="18.75" customHeight="1" hidden="1">
      <c r="A176" s="173">
        <v>34</v>
      </c>
      <c r="B176" s="206" t="s">
        <v>1775</v>
      </c>
      <c r="C176" s="236">
        <v>355</v>
      </c>
      <c r="D176" s="197">
        <v>44574</v>
      </c>
      <c r="E176" s="235" t="s">
        <v>42</v>
      </c>
      <c r="F176" s="195"/>
      <c r="G176" s="198">
        <f>ROUNDUP(DATEDIF(D176,$B$196,"d")/7,0)</f>
        <v>49</v>
      </c>
      <c r="H176" s="196"/>
      <c r="I176" s="196"/>
      <c r="J176" s="196"/>
      <c r="K176" s="199">
        <f t="shared" si="15"/>
      </c>
      <c r="L176" s="196"/>
      <c r="M176" s="196"/>
      <c r="O176" s="10" t="e">
        <f t="shared" si="16"/>
        <v>#DIV/0!</v>
      </c>
    </row>
    <row r="177" spans="1:15" ht="18.75" customHeight="1" hidden="1">
      <c r="A177" s="173">
        <v>30</v>
      </c>
      <c r="B177" s="206" t="s">
        <v>1831</v>
      </c>
      <c r="C177" s="206" t="s">
        <v>1830</v>
      </c>
      <c r="D177" s="197">
        <v>44651</v>
      </c>
      <c r="E177" s="233" t="s">
        <v>18</v>
      </c>
      <c r="F177" s="254"/>
      <c r="G177" s="198">
        <f>ROUNDUP(DATEDIF(D177,$B$196,"d")/7,0)</f>
        <v>38</v>
      </c>
      <c r="H177" s="196"/>
      <c r="I177" s="196"/>
      <c r="J177" s="196"/>
      <c r="K177" s="199">
        <f aca="true" t="shared" si="17" ref="K177:K184">IF(J177&lt;&gt;0,-(J177-H177)/J177,"")</f>
      </c>
      <c r="L177" s="196"/>
      <c r="M177" s="196"/>
      <c r="O177" s="10" t="e">
        <f t="shared" si="16"/>
        <v>#DIV/0!</v>
      </c>
    </row>
    <row r="178" spans="1:15" ht="18.75" customHeight="1" hidden="1">
      <c r="A178" s="173">
        <v>31</v>
      </c>
      <c r="B178" s="206" t="s">
        <v>1592</v>
      </c>
      <c r="C178" s="206" t="s">
        <v>1591</v>
      </c>
      <c r="D178" s="212">
        <v>44392</v>
      </c>
      <c r="E178" s="208" t="s">
        <v>37</v>
      </c>
      <c r="F178" s="205">
        <v>1</v>
      </c>
      <c r="G178" s="198">
        <f>ROUNDUP(DATEDIF(D178,$B$196,"d")/7,0)</f>
        <v>75</v>
      </c>
      <c r="H178" s="196"/>
      <c r="I178" s="196"/>
      <c r="J178" s="196"/>
      <c r="K178" s="199">
        <f t="shared" si="17"/>
      </c>
      <c r="L178" s="196"/>
      <c r="M178" s="196"/>
      <c r="O178" s="10" t="e">
        <f t="shared" si="16"/>
        <v>#DIV/0!</v>
      </c>
    </row>
    <row r="179" spans="1:15" ht="18.75" customHeight="1" hidden="1">
      <c r="A179" s="173">
        <v>32</v>
      </c>
      <c r="B179" s="206" t="s">
        <v>1820</v>
      </c>
      <c r="C179" s="206" t="s">
        <v>1819</v>
      </c>
      <c r="D179" s="197">
        <v>44637</v>
      </c>
      <c r="E179" s="192" t="s">
        <v>26</v>
      </c>
      <c r="F179" s="205">
        <v>35</v>
      </c>
      <c r="G179" s="198">
        <f aca="true" t="shared" si="18" ref="G179:G191">ROUNDUP(DATEDIF(D179,$B$196,"d")/7,0)</f>
        <v>40</v>
      </c>
      <c r="H179" s="196"/>
      <c r="I179" s="196"/>
      <c r="J179" s="196"/>
      <c r="K179" s="199">
        <f t="shared" si="17"/>
      </c>
      <c r="L179" s="196"/>
      <c r="M179" s="196"/>
      <c r="O179" s="10" t="e">
        <f t="shared" si="16"/>
        <v>#DIV/0!</v>
      </c>
    </row>
    <row r="180" spans="1:15" ht="18.75" customHeight="1" hidden="1">
      <c r="A180" s="173">
        <v>33</v>
      </c>
      <c r="B180" s="206" t="s">
        <v>1817</v>
      </c>
      <c r="C180" s="206" t="s">
        <v>1816</v>
      </c>
      <c r="D180" s="197">
        <v>44630</v>
      </c>
      <c r="E180" s="192" t="s">
        <v>32</v>
      </c>
      <c r="F180" s="195"/>
      <c r="G180" s="198">
        <f t="shared" si="18"/>
        <v>41</v>
      </c>
      <c r="H180" s="196"/>
      <c r="I180" s="196"/>
      <c r="J180" s="196"/>
      <c r="K180" s="199">
        <f t="shared" si="17"/>
      </c>
      <c r="L180" s="196"/>
      <c r="M180" s="196"/>
      <c r="O180" s="10" t="e">
        <f t="shared" si="16"/>
        <v>#DIV/0!</v>
      </c>
    </row>
    <row r="181" spans="1:15" ht="18.75" customHeight="1" hidden="1">
      <c r="A181" s="173"/>
      <c r="B181" s="206" t="s">
        <v>1806</v>
      </c>
      <c r="C181" s="206" t="s">
        <v>1805</v>
      </c>
      <c r="D181" s="197">
        <v>44616</v>
      </c>
      <c r="E181" s="192" t="s">
        <v>26</v>
      </c>
      <c r="F181" s="205">
        <v>4</v>
      </c>
      <c r="G181" s="198">
        <f t="shared" si="18"/>
        <v>43</v>
      </c>
      <c r="H181" s="196"/>
      <c r="I181" s="196"/>
      <c r="J181" s="196"/>
      <c r="K181" s="199">
        <f t="shared" si="17"/>
      </c>
      <c r="L181" s="196"/>
      <c r="M181" s="196"/>
      <c r="O181" s="10" t="e">
        <f t="shared" si="16"/>
        <v>#DIV/0!</v>
      </c>
    </row>
    <row r="182" spans="1:15" ht="18.75" customHeight="1" hidden="1">
      <c r="A182" s="173">
        <v>36</v>
      </c>
      <c r="B182" s="11" t="s">
        <v>1759</v>
      </c>
      <c r="C182" s="11" t="s">
        <v>1758</v>
      </c>
      <c r="D182" s="190">
        <v>44553</v>
      </c>
      <c r="E182" s="191" t="s">
        <v>64</v>
      </c>
      <c r="F182" s="203"/>
      <c r="G182" s="198">
        <f t="shared" si="18"/>
        <v>52</v>
      </c>
      <c r="H182" s="196"/>
      <c r="I182" s="196"/>
      <c r="J182" s="196"/>
      <c r="K182" s="199">
        <f t="shared" si="17"/>
      </c>
      <c r="L182" s="196"/>
      <c r="M182" s="196"/>
      <c r="O182" s="10" t="e">
        <f t="shared" si="16"/>
        <v>#DIV/0!</v>
      </c>
    </row>
    <row r="183" spans="1:15" ht="18.75" customHeight="1" hidden="1">
      <c r="A183" s="173">
        <v>37</v>
      </c>
      <c r="B183" s="193" t="s">
        <v>1732</v>
      </c>
      <c r="C183" s="193" t="s">
        <v>1731</v>
      </c>
      <c r="D183" s="197">
        <v>44518</v>
      </c>
      <c r="E183" s="192" t="s">
        <v>15</v>
      </c>
      <c r="F183" s="205">
        <v>5</v>
      </c>
      <c r="G183" s="198">
        <f t="shared" si="18"/>
        <v>57</v>
      </c>
      <c r="H183" s="196"/>
      <c r="I183" s="196"/>
      <c r="J183" s="196"/>
      <c r="K183" s="199">
        <f t="shared" si="17"/>
      </c>
      <c r="L183" s="196"/>
      <c r="M183" s="196"/>
      <c r="O183" s="10" t="e">
        <f t="shared" si="16"/>
        <v>#DIV/0!</v>
      </c>
    </row>
    <row r="184" spans="1:15" ht="18.75" customHeight="1" hidden="1">
      <c r="A184" s="173">
        <v>38</v>
      </c>
      <c r="B184" s="193" t="s">
        <v>1681</v>
      </c>
      <c r="C184" s="193" t="s">
        <v>1680</v>
      </c>
      <c r="D184" s="197">
        <v>44469</v>
      </c>
      <c r="E184" s="185" t="s">
        <v>64</v>
      </c>
      <c r="F184" s="195"/>
      <c r="G184" s="198">
        <f t="shared" si="18"/>
        <v>64</v>
      </c>
      <c r="H184" s="196"/>
      <c r="I184" s="196"/>
      <c r="J184" s="196"/>
      <c r="K184" s="199">
        <f t="shared" si="17"/>
      </c>
      <c r="L184" s="196"/>
      <c r="M184" s="196"/>
      <c r="O184" s="10" t="e">
        <f t="shared" si="16"/>
        <v>#DIV/0!</v>
      </c>
    </row>
    <row r="185" spans="1:15" ht="18.75" customHeight="1" hidden="1">
      <c r="A185" s="173">
        <v>43</v>
      </c>
      <c r="B185" s="193" t="s">
        <v>1652</v>
      </c>
      <c r="C185" s="193" t="s">
        <v>1651</v>
      </c>
      <c r="D185" s="197">
        <v>44441</v>
      </c>
      <c r="E185" s="192" t="s">
        <v>64</v>
      </c>
      <c r="F185" s="195"/>
      <c r="G185" s="198">
        <f t="shared" si="18"/>
        <v>68</v>
      </c>
      <c r="H185" s="196"/>
      <c r="I185" s="196"/>
      <c r="J185" s="196"/>
      <c r="K185" s="199">
        <f aca="true" t="shared" si="19" ref="K185:K190">IF(J185&lt;&gt;0,-(J185-H185)/J185,"")</f>
      </c>
      <c r="L185" s="196"/>
      <c r="M185" s="196"/>
      <c r="O185" s="10" t="e">
        <f t="shared" si="16"/>
        <v>#DIV/0!</v>
      </c>
    </row>
    <row r="186" spans="1:15" ht="18.75" customHeight="1" hidden="1">
      <c r="A186" s="173"/>
      <c r="B186" s="11" t="s">
        <v>1791</v>
      </c>
      <c r="C186" s="248" t="s">
        <v>1790</v>
      </c>
      <c r="D186" s="190">
        <v>44588</v>
      </c>
      <c r="E186" s="249" t="s">
        <v>285</v>
      </c>
      <c r="F186" s="195"/>
      <c r="G186" s="198">
        <f t="shared" si="18"/>
        <v>47</v>
      </c>
      <c r="H186" s="196"/>
      <c r="I186" s="196"/>
      <c r="J186" s="196"/>
      <c r="K186" s="199">
        <f t="shared" si="19"/>
      </c>
      <c r="L186" s="196"/>
      <c r="M186" s="196"/>
      <c r="O186" s="10" t="e">
        <f t="shared" si="16"/>
        <v>#DIV/0!</v>
      </c>
    </row>
    <row r="187" spans="1:15" ht="18.75" customHeight="1" hidden="1">
      <c r="A187" s="173">
        <v>28</v>
      </c>
      <c r="B187" s="206" t="s">
        <v>1804</v>
      </c>
      <c r="C187" s="247" t="s">
        <v>1803</v>
      </c>
      <c r="D187" s="231">
        <v>44609</v>
      </c>
      <c r="E187" s="192" t="s">
        <v>32</v>
      </c>
      <c r="F187" s="195"/>
      <c r="G187" s="198">
        <f t="shared" si="18"/>
        <v>44</v>
      </c>
      <c r="H187" s="196"/>
      <c r="I187" s="196"/>
      <c r="J187" s="196"/>
      <c r="K187" s="199">
        <f t="shared" si="19"/>
      </c>
      <c r="L187" s="196"/>
      <c r="M187" s="196"/>
      <c r="O187" s="10" t="e">
        <f t="shared" si="16"/>
        <v>#DIV/0!</v>
      </c>
    </row>
    <row r="188" spans="1:15" ht="18.75" customHeight="1" hidden="1">
      <c r="A188" s="173"/>
      <c r="B188" s="206" t="s">
        <v>1761</v>
      </c>
      <c r="C188" s="206" t="s">
        <v>1760</v>
      </c>
      <c r="D188" s="194">
        <v>44553</v>
      </c>
      <c r="E188" s="192" t="s">
        <v>15</v>
      </c>
      <c r="F188" s="205">
        <v>1</v>
      </c>
      <c r="G188" s="198">
        <f t="shared" si="18"/>
        <v>52</v>
      </c>
      <c r="H188" s="196"/>
      <c r="I188" s="196"/>
      <c r="J188" s="196"/>
      <c r="K188" s="199">
        <f t="shared" si="19"/>
      </c>
      <c r="L188" s="196"/>
      <c r="M188" s="196"/>
      <c r="O188" s="10" t="e">
        <f t="shared" si="16"/>
        <v>#DIV/0!</v>
      </c>
    </row>
    <row r="189" spans="1:15" ht="18.75" customHeight="1" hidden="1">
      <c r="A189" s="173">
        <v>29</v>
      </c>
      <c r="B189" s="193" t="s">
        <v>1688</v>
      </c>
      <c r="C189" s="193" t="s">
        <v>1687</v>
      </c>
      <c r="D189" s="197">
        <v>44476</v>
      </c>
      <c r="E189" s="192" t="s">
        <v>64</v>
      </c>
      <c r="F189" s="195"/>
      <c r="G189" s="198">
        <f t="shared" si="18"/>
        <v>63</v>
      </c>
      <c r="H189" s="196"/>
      <c r="I189" s="196"/>
      <c r="J189" s="196"/>
      <c r="K189" s="199">
        <f t="shared" si="19"/>
      </c>
      <c r="L189" s="196"/>
      <c r="M189" s="196"/>
      <c r="O189" s="10" t="e">
        <f t="shared" si="16"/>
        <v>#DIV/0!</v>
      </c>
    </row>
    <row r="190" spans="1:15" ht="18.75" customHeight="1" hidden="1">
      <c r="A190" s="173"/>
      <c r="B190" s="206" t="s">
        <v>1811</v>
      </c>
      <c r="C190" s="206" t="s">
        <v>1811</v>
      </c>
      <c r="D190" s="197">
        <v>44623</v>
      </c>
      <c r="E190" s="192" t="s">
        <v>26</v>
      </c>
      <c r="F190" s="205">
        <v>23</v>
      </c>
      <c r="G190" s="198">
        <f t="shared" si="18"/>
        <v>42</v>
      </c>
      <c r="H190" s="196"/>
      <c r="I190" s="196"/>
      <c r="J190" s="196"/>
      <c r="K190" s="199">
        <f t="shared" si="19"/>
      </c>
      <c r="L190" s="196"/>
      <c r="M190" s="196"/>
      <c r="O190" s="10" t="e">
        <f t="shared" si="16"/>
        <v>#DIV/0!</v>
      </c>
    </row>
    <row r="191" spans="1:15" ht="18.75" customHeight="1" hidden="1">
      <c r="A191" s="173">
        <v>30</v>
      </c>
      <c r="B191" s="206" t="s">
        <v>1789</v>
      </c>
      <c r="C191" s="236" t="s">
        <v>1788</v>
      </c>
      <c r="D191" s="197">
        <v>44588</v>
      </c>
      <c r="E191" s="192" t="s">
        <v>26</v>
      </c>
      <c r="F191" s="205">
        <v>4</v>
      </c>
      <c r="G191" s="198">
        <f t="shared" si="18"/>
        <v>47</v>
      </c>
      <c r="H191" s="196"/>
      <c r="I191" s="196"/>
      <c r="J191" s="196"/>
      <c r="K191" s="199">
        <f>IF(J191&lt;&gt;0,-(J191-H191)/J191,"")</f>
      </c>
      <c r="L191" s="196"/>
      <c r="M191" s="196"/>
      <c r="O191" s="10" t="e">
        <f t="shared" si="16"/>
        <v>#DIV/0!</v>
      </c>
    </row>
    <row r="192" spans="1:15" ht="16.5">
      <c r="A192" s="5"/>
      <c r="B192" s="25"/>
      <c r="C192" s="25"/>
      <c r="D192" s="161"/>
      <c r="E192" s="23"/>
      <c r="F192" s="26"/>
      <c r="G192" s="22"/>
      <c r="H192" s="8"/>
      <c r="I192" s="8"/>
      <c r="J192" s="8"/>
      <c r="K192" s="177">
        <f>IF(J192&lt;&gt;0,-(J192-H192)/J192,"")</f>
      </c>
      <c r="L192" s="8"/>
      <c r="M192" s="8"/>
      <c r="O192" s="10" t="e">
        <f>H192/I192</f>
        <v>#DIV/0!</v>
      </c>
    </row>
    <row r="193" spans="1:15" ht="15.75" thickBot="1">
      <c r="A193" s="27"/>
      <c r="B193" s="28" t="s">
        <v>1287</v>
      </c>
      <c r="C193" s="28"/>
      <c r="D193" s="162"/>
      <c r="E193" s="28"/>
      <c r="F193" s="29"/>
      <c r="G193" s="29"/>
      <c r="H193" s="180">
        <f>SUM(H15:H192)</f>
        <v>478115649</v>
      </c>
      <c r="I193" s="179">
        <f>SUM(I15:I192)</f>
        <v>226288</v>
      </c>
      <c r="J193" s="179">
        <v>184282080</v>
      </c>
      <c r="K193" s="174">
        <f>IF(J193&lt;&gt;0,-(J193-H193)/J193,"")</f>
        <v>1.5944771678287981</v>
      </c>
      <c r="L193" s="180">
        <f>SUM(L15:L192)</f>
        <v>5777728648</v>
      </c>
      <c r="M193" s="179">
        <f>SUM(M15:M192)</f>
        <v>3264905</v>
      </c>
      <c r="O193" s="10">
        <f>H193/I193</f>
        <v>2112.863470444743</v>
      </c>
    </row>
    <row r="194" ht="15">
      <c r="B194" t="s">
        <v>1288</v>
      </c>
    </row>
    <row r="195" spans="2:10" ht="15">
      <c r="B195" t="s">
        <v>1289</v>
      </c>
      <c r="F195" s="195"/>
      <c r="G195" s="30"/>
      <c r="H195" s="345" t="s">
        <v>1290</v>
      </c>
      <c r="I195" s="345"/>
      <c r="J195" s="345"/>
    </row>
    <row r="196" spans="2:10" ht="15">
      <c r="B196" s="31">
        <v>44914</v>
      </c>
      <c r="F196" s="165"/>
      <c r="G196" s="30"/>
      <c r="H196" s="345" t="s">
        <v>1948</v>
      </c>
      <c r="I196" s="345"/>
      <c r="J196" s="345"/>
    </row>
    <row r="197" spans="2:10" ht="15">
      <c r="B197" s="31"/>
      <c r="C197" s="32"/>
      <c r="F197" s="158"/>
      <c r="G197" s="30"/>
      <c r="H197" s="345" t="s">
        <v>1939</v>
      </c>
      <c r="I197" s="345"/>
      <c r="J197" s="345"/>
    </row>
    <row r="198" spans="6:10" ht="15">
      <c r="F198" s="166"/>
      <c r="G198" s="30"/>
      <c r="H198" s="345" t="s">
        <v>1291</v>
      </c>
      <c r="I198" s="345"/>
      <c r="J198" s="345"/>
    </row>
    <row r="199" spans="6:10" ht="15">
      <c r="F199" s="297"/>
      <c r="H199" s="345" t="s">
        <v>1997</v>
      </c>
      <c r="I199" s="345"/>
      <c r="J199" s="345"/>
    </row>
    <row r="200" spans="6:10" ht="15">
      <c r="F200" s="311"/>
      <c r="H200" t="s">
        <v>1966</v>
      </c>
      <c r="I200" s="288"/>
      <c r="J200" s="288"/>
    </row>
    <row r="201" spans="6:10" ht="15">
      <c r="F201" s="289"/>
      <c r="H201" s="288"/>
      <c r="I201" s="288"/>
      <c r="J201" s="288"/>
    </row>
    <row r="202" spans="6:10" ht="15">
      <c r="F202" s="289"/>
      <c r="H202" s="288"/>
      <c r="I202" s="288"/>
      <c r="J202" s="288"/>
    </row>
    <row r="204" spans="3:5" ht="15" outlineLevel="1">
      <c r="C204" s="33" t="s">
        <v>64</v>
      </c>
      <c r="D204" s="163">
        <f>SUMIF($E$4:$E$192,"=Forum",$H$4:$H$192)</f>
        <v>398305674</v>
      </c>
      <c r="E204" s="34">
        <f>D204/$D$238</f>
        <v>0.8330739117890701</v>
      </c>
    </row>
    <row r="205" spans="3:5" ht="15" outlineLevel="1">
      <c r="C205" s="33" t="s">
        <v>22</v>
      </c>
      <c r="D205" s="163">
        <f>SUMIF($E$4:$E$192,"=UIP",$H$4:$I$192)</f>
        <v>54836855</v>
      </c>
      <c r="E205" s="34">
        <f>D205/$D$238</f>
        <v>0.11469370457690248</v>
      </c>
    </row>
    <row r="206" spans="3:5" ht="15" outlineLevel="1">
      <c r="C206" s="33" t="s">
        <v>32</v>
      </c>
      <c r="D206" s="163">
        <f>SUMIF($E$4:$E$192,"=MoziNet",$H$4:$H$192)</f>
        <v>8623280</v>
      </c>
      <c r="E206" s="34">
        <f>D206/$D$238</f>
        <v>0.018035971041809595</v>
      </c>
    </row>
    <row r="207" spans="3:8" ht="15" outlineLevel="1">
      <c r="C207" s="33" t="s">
        <v>15</v>
      </c>
      <c r="D207" s="163">
        <f>SUMIF($E$4:$E$192,"=InterCom",$H$4:$H$192)</f>
        <v>7375480</v>
      </c>
      <c r="E207" s="34">
        <f>D207/$D$238</f>
        <v>0.015426142221920873</v>
      </c>
      <c r="H207" s="35"/>
    </row>
    <row r="208" spans="3:5" ht="15" outlineLevel="1">
      <c r="C208" s="33" t="s">
        <v>26</v>
      </c>
      <c r="D208" s="163">
        <f>SUMIF($E$4:$E$192,"=ADS",$H$4:$H$192)</f>
        <v>6919440</v>
      </c>
      <c r="E208" s="34">
        <f>D208/$D$238</f>
        <v>0.014472314416966512</v>
      </c>
    </row>
    <row r="209" spans="3:5" ht="15" outlineLevel="1">
      <c r="C209" s="33" t="s">
        <v>2048</v>
      </c>
      <c r="D209" s="163">
        <f>SUMIF($E$4:$E$192,"=Pozitivo Digital Kft",$H$4:$H$192)</f>
        <v>1807570</v>
      </c>
      <c r="E209" s="34">
        <f>D209/$D$238</f>
        <v>0.003780612501976483</v>
      </c>
    </row>
    <row r="210" spans="3:5" ht="15" outlineLevel="1">
      <c r="C210" s="156" t="s">
        <v>1974</v>
      </c>
      <c r="D210" s="163">
        <f>SUMIF($E$4:$E$192,"JUNO11 Pictures Kft.",$H$4:$H$192)</f>
        <v>129450</v>
      </c>
      <c r="E210" s="34">
        <f>D210/$D$238</f>
        <v>0.0002707503932798485</v>
      </c>
    </row>
    <row r="211" spans="3:5" ht="15" outlineLevel="1">
      <c r="C211" s="33" t="s">
        <v>111</v>
      </c>
      <c r="D211" s="163">
        <f>SUMIF($E$4:$E$192,"=Pannonia",$H$4:$H$192)</f>
        <v>81100</v>
      </c>
      <c r="E211" s="34">
        <f>D211/$D$238</f>
        <v>0.00016962423248355126</v>
      </c>
    </row>
    <row r="212" spans="3:5" ht="15" outlineLevel="1">
      <c r="C212" s="33" t="s">
        <v>1938</v>
      </c>
      <c r="D212" s="163">
        <f>SUMIF($E$4:$E$192,"Filmsquad",$H$4:$H$192)</f>
        <v>36800</v>
      </c>
      <c r="E212" s="34">
        <f>D212/$D$238</f>
        <v>7.696882559056335E-05</v>
      </c>
    </row>
    <row r="213" spans="3:5" ht="15" outlineLevel="1">
      <c r="C213" s="33" t="s">
        <v>18</v>
      </c>
      <c r="D213" s="163">
        <f>SUMIF($E$4:$E$192,"=Vertigo",$H$4:$H$192)</f>
        <v>0</v>
      </c>
      <c r="E213" s="34">
        <f>D213/$D$238</f>
        <v>0</v>
      </c>
    </row>
    <row r="214" spans="3:5" ht="15" outlineLevel="1">
      <c r="C214" s="156" t="s">
        <v>42</v>
      </c>
      <c r="D214" s="163">
        <f>SUMIF($E$4:$E$192,"=Vertical",$H$4:$H$192)</f>
        <v>0</v>
      </c>
      <c r="E214" s="34">
        <f>D214/$D$238</f>
        <v>0</v>
      </c>
    </row>
    <row r="215" spans="3:5" ht="15" outlineLevel="1">
      <c r="C215" s="150" t="s">
        <v>207</v>
      </c>
      <c r="D215" s="163">
        <f>SUMIF($E$4:$E$192,"=Cirko Film",$H$4:$H$192)</f>
        <v>0</v>
      </c>
      <c r="E215" s="34">
        <f>D215/$D$238</f>
        <v>0</v>
      </c>
    </row>
    <row r="216" spans="3:5" ht="15" outlineLevel="1">
      <c r="C216" s="156" t="s">
        <v>1982</v>
      </c>
      <c r="D216" s="163">
        <f>SUMIF($E$4:$E$192,"=Filmworks",$H$4:$I$192)</f>
        <v>0</v>
      </c>
      <c r="E216" s="34">
        <f>D216/$D$238</f>
        <v>0</v>
      </c>
    </row>
    <row r="217" spans="3:5" ht="15" outlineLevel="1">
      <c r="C217" s="33" t="s">
        <v>37</v>
      </c>
      <c r="D217" s="163">
        <f>SUMIF($E$4:$E$192,"=Prorom",$H$4:$H$192)</f>
        <v>0</v>
      </c>
      <c r="E217" s="34">
        <f>D217/$D$238</f>
        <v>0</v>
      </c>
    </row>
    <row r="218" spans="3:5" ht="15" outlineLevel="1">
      <c r="C218" s="33" t="s">
        <v>285</v>
      </c>
      <c r="D218" s="163">
        <f>SUMIF($E$4:$E$192,"=Cinetel",$H$4:$H$192)</f>
        <v>0</v>
      </c>
      <c r="E218" s="34">
        <f>D218/$D$238</f>
        <v>0</v>
      </c>
    </row>
    <row r="219" spans="3:5" ht="15" outlineLevel="1">
      <c r="C219" s="150" t="s">
        <v>301</v>
      </c>
      <c r="D219" s="163">
        <f>SUMIF($E$4:$E$192,"Budapest Film",$H$4:$H$192)</f>
        <v>0</v>
      </c>
      <c r="E219" s="34">
        <f>D219/$D$238</f>
        <v>0</v>
      </c>
    </row>
    <row r="220" spans="3:5" ht="15" outlineLevel="1">
      <c r="C220" s="156" t="s">
        <v>1701</v>
      </c>
      <c r="D220" s="163">
        <f>SUMIF($E$4:$E$192,"Budapest Film",$H$4:$H$192)</f>
        <v>0</v>
      </c>
      <c r="E220" s="34">
        <f>D220/$D$238</f>
        <v>0</v>
      </c>
    </row>
    <row r="221" spans="3:5" ht="15" outlineLevel="1">
      <c r="C221" s="156" t="s">
        <v>1645</v>
      </c>
      <c r="D221" s="163">
        <f>SUMIF($E$4:$E$192,"=Rózsa Produktum",$H$4:$I$192)</f>
        <v>0</v>
      </c>
      <c r="E221" s="34">
        <f>D221/$D$238</f>
        <v>0</v>
      </c>
    </row>
    <row r="222" spans="3:5" ht="15" outlineLevel="1">
      <c r="C222" s="156" t="s">
        <v>1669</v>
      </c>
      <c r="D222" s="163">
        <f>SUMIF($E$4:$E$192,"Laokoon Cinema Kft.",$H$4:$H$192)</f>
        <v>0</v>
      </c>
      <c r="E222" s="34">
        <f>D222/$D$238</f>
        <v>0</v>
      </c>
    </row>
    <row r="223" spans="3:5" ht="15" outlineLevel="1">
      <c r="C223" s="150" t="s">
        <v>1585</v>
      </c>
      <c r="D223" s="163">
        <f>SUMIF($E$4:$E$192,"Stardust Films",$H$4:$H$192)</f>
        <v>0</v>
      </c>
      <c r="E223" s="34">
        <f>D223/$D$238</f>
        <v>0</v>
      </c>
    </row>
    <row r="224" spans="3:5" ht="15" outlineLevel="1">
      <c r="C224" s="156" t="s">
        <v>1671</v>
      </c>
      <c r="D224" s="163">
        <f>SUMIF($E$4:$E$192,"=MTM",$H$4:$H$192)</f>
        <v>0</v>
      </c>
      <c r="E224" s="34">
        <f>D224/$D$238</f>
        <v>0</v>
      </c>
    </row>
    <row r="225" spans="3:5" ht="15" outlineLevel="1">
      <c r="C225" s="150" t="s">
        <v>226</v>
      </c>
      <c r="D225" s="163">
        <f>SUMIF($E$4:$E$192,"=Romis",$H$4:$H$192)</f>
        <v>0</v>
      </c>
      <c r="E225" s="34">
        <f>D225/$D$238</f>
        <v>0</v>
      </c>
    </row>
    <row r="226" spans="3:5" ht="15" outlineLevel="1">
      <c r="C226" s="150" t="s">
        <v>293</v>
      </c>
      <c r="D226" s="163">
        <f>SUMIF($E$4:$E$192,"=Kedd",$H$4:$H$192)</f>
        <v>0</v>
      </c>
      <c r="E226" s="34">
        <f>D226/$D$238</f>
        <v>0</v>
      </c>
    </row>
    <row r="227" spans="3:5" ht="15" outlineLevel="1">
      <c r="C227" s="150" t="s">
        <v>298</v>
      </c>
      <c r="D227" s="163">
        <f>SUMIF($E$4:$E$192,"=Hungaricom",$H$4:$H$192)</f>
        <v>0</v>
      </c>
      <c r="E227" s="34">
        <f>D227/$D$238</f>
        <v>0</v>
      </c>
    </row>
    <row r="228" spans="3:5" ht="15" outlineLevel="1">
      <c r="C228" s="150" t="s">
        <v>662</v>
      </c>
      <c r="D228" s="163">
        <f>SUMIF($E$4:$E$192,"=MegaFilm",$H$4:$H$192)</f>
        <v>0</v>
      </c>
      <c r="E228" s="34">
        <f>D228/$D$238</f>
        <v>0</v>
      </c>
    </row>
    <row r="229" spans="3:5" ht="15" outlineLevel="1">
      <c r="C229" s="312" t="s">
        <v>227</v>
      </c>
      <c r="D229" s="163">
        <f>SUMIF($E$4:$E$192,"=Cinenuovo",$H$4:$H$192)</f>
        <v>0</v>
      </c>
      <c r="E229" s="34">
        <f>D229/$D$238</f>
        <v>0</v>
      </c>
    </row>
    <row r="230" spans="3:5" ht="15" outlineLevel="1">
      <c r="C230" s="150" t="s">
        <v>394</v>
      </c>
      <c r="D230" s="163">
        <f>SUMIF($E$4:$E$192,"=Magyarhangya",$H$4:$H$192)</f>
        <v>0</v>
      </c>
      <c r="E230" s="34">
        <f>D230/$D$238</f>
        <v>0</v>
      </c>
    </row>
    <row r="231" spans="3:5" ht="15" outlineLevel="1">
      <c r="C231" s="150" t="s">
        <v>834</v>
      </c>
      <c r="D231" s="163">
        <f>SUMIF($E$4:$E$192,"=Cinefilco",$H$4:$H$192)</f>
        <v>0</v>
      </c>
      <c r="E231" s="34">
        <f>D231/$D$238</f>
        <v>0</v>
      </c>
    </row>
    <row r="232" spans="3:5" ht="15" outlineLevel="1">
      <c r="C232" s="150" t="s">
        <v>441</v>
      </c>
      <c r="D232" s="163">
        <f>SUMIF($E$4:$E$192,"=ELF Pictures",$H$4:$H$192)</f>
        <v>0</v>
      </c>
      <c r="E232" s="34">
        <f>D232/$D$238</f>
        <v>0</v>
      </c>
    </row>
    <row r="233" spans="3:5" ht="15" outlineLevel="1">
      <c r="C233" s="150" t="s">
        <v>1042</v>
      </c>
      <c r="D233" s="163">
        <f>SUMIF($E$4:$E$192,"FilmNet",$H$4:$H$192)</f>
        <v>0</v>
      </c>
      <c r="E233" s="34">
        <f>D233/$D$238</f>
        <v>0</v>
      </c>
    </row>
    <row r="234" spans="3:5" ht="15" outlineLevel="1">
      <c r="C234" s="150" t="s">
        <v>1019</v>
      </c>
      <c r="D234" s="163">
        <f>SUMIF($E$4:$E$192,"A Company",$H$4:$H$192)</f>
        <v>0</v>
      </c>
      <c r="E234" s="34">
        <f>D234/$D$238</f>
        <v>0</v>
      </c>
    </row>
    <row r="235" spans="3:5" ht="15" outlineLevel="1">
      <c r="C235" s="150" t="s">
        <v>277</v>
      </c>
      <c r="D235" s="163">
        <f>SUMIF($E$4:$E$192,"NetFlix",$H$4:$H$192)</f>
        <v>0</v>
      </c>
      <c r="E235" s="34">
        <f>D235/$D$238</f>
        <v>0</v>
      </c>
    </row>
    <row r="236" spans="3:5" ht="15" outlineLevel="1">
      <c r="C236" s="150" t="s">
        <v>1036</v>
      </c>
      <c r="D236" s="163">
        <f>SUMIF($E$4:$E$192,"Sky Film",$H$4:$H$192)</f>
        <v>0</v>
      </c>
      <c r="E236" s="34">
        <f>D236/$D$238</f>
        <v>0</v>
      </c>
    </row>
    <row r="237" ht="15" outlineLevel="1"/>
    <row r="238" spans="4:5" ht="15" outlineLevel="1">
      <c r="D238" s="164">
        <f>SUM(D204:D237)</f>
        <v>478115649</v>
      </c>
      <c r="E238" s="34">
        <f>D238/$D$238</f>
        <v>1</v>
      </c>
    </row>
    <row r="239" ht="18.75">
      <c r="B239" s="36" t="s">
        <v>1292</v>
      </c>
    </row>
  </sheetData>
  <sheetProtection selectLockedCells="1" selectUnlockedCells="1"/>
  <mergeCells count="16">
    <mergeCell ref="L2:M2"/>
    <mergeCell ref="H195:J195"/>
    <mergeCell ref="H196:J196"/>
    <mergeCell ref="H197:J197"/>
    <mergeCell ref="H198:J198"/>
    <mergeCell ref="H199:J199"/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5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29" customWidth="1"/>
    <col min="7" max="7" width="4.421875" style="0" customWidth="1"/>
    <col min="8" max="8" width="16.140625" style="0" customWidth="1"/>
    <col min="9" max="9" width="11.00390625" style="0" customWidth="1"/>
    <col min="10" max="10" width="3.421875" style="73" customWidth="1"/>
    <col min="11" max="12" width="0" style="37" hidden="1" customWidth="1" outlineLevel="1"/>
    <col min="13" max="13" width="0" style="38" hidden="1" customWidth="1" outlineLevel="1"/>
    <col min="14" max="14" width="0" style="39" hidden="1" customWidth="1" outlineLevel="1"/>
    <col min="15" max="15" width="0" style="0" hidden="1" customWidth="1" outlineLevel="1"/>
    <col min="16" max="16" width="10.421875" style="73" customWidth="1" collapsed="1"/>
    <col min="17" max="17" width="10.421875" style="73" customWidth="1"/>
  </cols>
  <sheetData>
    <row r="1" spans="1:15" ht="48" customHeight="1">
      <c r="A1" s="40"/>
      <c r="B1" s="348" t="s">
        <v>1293</v>
      </c>
      <c r="C1" s="348"/>
      <c r="D1" s="348"/>
      <c r="E1" s="348"/>
      <c r="F1" s="348"/>
      <c r="G1" s="348"/>
      <c r="H1" s="348"/>
      <c r="I1" s="348"/>
      <c r="J1" s="121"/>
      <c r="K1" s="41" t="s">
        <v>1294</v>
      </c>
      <c r="L1" s="42" t="s">
        <v>1295</v>
      </c>
      <c r="M1" s="42" t="s">
        <v>1296</v>
      </c>
      <c r="N1" s="43"/>
      <c r="O1" s="40"/>
    </row>
    <row r="2" spans="1:17" ht="30" customHeight="1">
      <c r="A2" s="44"/>
      <c r="B2" s="349" t="s">
        <v>1</v>
      </c>
      <c r="C2" s="349" t="s">
        <v>2</v>
      </c>
      <c r="D2" s="350" t="s">
        <v>3</v>
      </c>
      <c r="E2" s="350" t="s">
        <v>4</v>
      </c>
      <c r="F2" s="351" t="s">
        <v>5</v>
      </c>
      <c r="G2" s="351" t="s">
        <v>6</v>
      </c>
      <c r="H2" s="352" t="s">
        <v>7</v>
      </c>
      <c r="I2" s="352"/>
      <c r="J2" s="58"/>
      <c r="K2" s="117"/>
      <c r="L2" s="45"/>
      <c r="M2" s="46"/>
      <c r="N2" s="346" t="s">
        <v>1297</v>
      </c>
      <c r="O2" s="347" t="s">
        <v>1298</v>
      </c>
      <c r="P2" s="58"/>
      <c r="Q2" s="58"/>
    </row>
    <row r="3" spans="1:17" ht="30" customHeight="1">
      <c r="A3" s="47"/>
      <c r="B3" s="349"/>
      <c r="C3" s="349"/>
      <c r="D3" s="350"/>
      <c r="E3" s="350"/>
      <c r="F3" s="351"/>
      <c r="G3" s="351"/>
      <c r="H3" s="48" t="s">
        <v>1299</v>
      </c>
      <c r="I3" s="110" t="s">
        <v>11</v>
      </c>
      <c r="J3" s="58"/>
      <c r="K3" s="118" t="s">
        <v>1300</v>
      </c>
      <c r="L3" s="49" t="s">
        <v>1300</v>
      </c>
      <c r="M3" s="49" t="s">
        <v>1300</v>
      </c>
      <c r="N3" s="346"/>
      <c r="O3" s="347"/>
      <c r="P3" s="58"/>
      <c r="Q3" s="58"/>
    </row>
    <row r="4" spans="1:17" ht="17.25" customHeight="1">
      <c r="A4" s="50">
        <v>1</v>
      </c>
      <c r="B4" s="53" t="s">
        <v>137</v>
      </c>
      <c r="C4" s="53" t="s">
        <v>138</v>
      </c>
      <c r="D4" s="52">
        <v>43580</v>
      </c>
      <c r="E4" s="53" t="s">
        <v>64</v>
      </c>
      <c r="F4" s="54">
        <v>85</v>
      </c>
      <c r="G4" s="55">
        <v>1</v>
      </c>
      <c r="H4" s="107">
        <v>540481595</v>
      </c>
      <c r="I4" s="80">
        <v>343240</v>
      </c>
      <c r="J4" s="95"/>
      <c r="K4" s="119">
        <v>356000000</v>
      </c>
      <c r="L4" s="82">
        <v>357115007</v>
      </c>
      <c r="M4" s="82">
        <v>2781212415</v>
      </c>
      <c r="N4" s="83">
        <f>IF(OR(K4="",M4="",K4=0,M4=0),"",M4/K4)</f>
        <v>7.812394424157303</v>
      </c>
      <c r="O4" s="107">
        <f>IF(OR($K4="",$M4="",$K4=0,$M4=0),"",$M4-$K4)</f>
        <v>2425212415</v>
      </c>
      <c r="P4" s="95"/>
      <c r="Q4" s="97"/>
    </row>
    <row r="5" spans="1:17" ht="17.25" customHeight="1">
      <c r="A5" s="50">
        <v>2</v>
      </c>
      <c r="B5" s="51" t="s">
        <v>154</v>
      </c>
      <c r="C5" s="51" t="s">
        <v>155</v>
      </c>
      <c r="D5" s="52">
        <v>43818</v>
      </c>
      <c r="E5" s="53" t="s">
        <v>64</v>
      </c>
      <c r="F5" s="54">
        <v>88</v>
      </c>
      <c r="G5" s="55">
        <v>1</v>
      </c>
      <c r="H5" s="107">
        <v>426018039</v>
      </c>
      <c r="I5" s="80">
        <v>265523</v>
      </c>
      <c r="J5" s="95"/>
      <c r="K5" s="119"/>
      <c r="L5" s="82"/>
      <c r="M5" s="82"/>
      <c r="N5" s="53"/>
      <c r="O5" s="108"/>
      <c r="P5" s="95"/>
      <c r="Q5" s="97"/>
    </row>
    <row r="6" spans="1:17" ht="17.25" customHeight="1">
      <c r="A6" s="50">
        <v>3</v>
      </c>
      <c r="B6" s="51" t="s">
        <v>148</v>
      </c>
      <c r="C6" s="51" t="s">
        <v>149</v>
      </c>
      <c r="D6" s="84">
        <v>43083</v>
      </c>
      <c r="E6" s="57" t="s">
        <v>64</v>
      </c>
      <c r="F6" s="54"/>
      <c r="G6" s="55">
        <v>1</v>
      </c>
      <c r="H6" s="111">
        <v>421994147</v>
      </c>
      <c r="I6" s="101">
        <v>279513</v>
      </c>
      <c r="J6" s="95"/>
      <c r="K6" s="119">
        <v>317000000</v>
      </c>
      <c r="L6" s="82">
        <v>220009584</v>
      </c>
      <c r="M6" s="82">
        <v>1332539889</v>
      </c>
      <c r="N6" s="83">
        <f>IF(OR(K6="",M6="",K6=0,M6=0),"",M6/K6)</f>
        <v>4.2035958643533125</v>
      </c>
      <c r="O6" s="107">
        <f>IF(OR($K6="",$M6="",$K6=0,$M6=0),"",$M6-$K6)</f>
        <v>1015539889</v>
      </c>
      <c r="P6" s="95"/>
      <c r="Q6" s="97"/>
    </row>
    <row r="7" spans="1:15" ht="17.25" customHeight="1">
      <c r="A7" s="50">
        <v>4</v>
      </c>
      <c r="B7" s="353" t="s">
        <v>2069</v>
      </c>
      <c r="C7" s="353" t="s">
        <v>2068</v>
      </c>
      <c r="D7" s="84">
        <v>44910</v>
      </c>
      <c r="E7" s="53" t="s">
        <v>64</v>
      </c>
      <c r="F7" s="366">
        <v>80</v>
      </c>
      <c r="G7" s="55">
        <v>1</v>
      </c>
      <c r="H7" s="147">
        <v>386935464</v>
      </c>
      <c r="I7" s="136">
        <v>177279</v>
      </c>
      <c r="K7" s="380"/>
      <c r="L7" s="381"/>
      <c r="M7" s="382"/>
      <c r="N7" s="256"/>
      <c r="O7" s="383"/>
    </row>
    <row r="8" spans="1:17" ht="17.25" customHeight="1">
      <c r="A8" s="50">
        <v>5</v>
      </c>
      <c r="B8" s="51" t="s">
        <v>1752</v>
      </c>
      <c r="C8" s="51" t="s">
        <v>1751</v>
      </c>
      <c r="D8" s="168">
        <v>44546</v>
      </c>
      <c r="E8" s="53" t="s">
        <v>15</v>
      </c>
      <c r="F8" s="54">
        <v>67</v>
      </c>
      <c r="G8" s="55">
        <v>1</v>
      </c>
      <c r="H8" s="147">
        <v>337873350</v>
      </c>
      <c r="I8" s="136">
        <v>189904</v>
      </c>
      <c r="J8" s="58"/>
      <c r="K8" s="137"/>
      <c r="L8" s="138"/>
      <c r="M8" s="139"/>
      <c r="N8" s="140"/>
      <c r="O8" s="141"/>
      <c r="P8" s="58"/>
      <c r="Q8" s="58"/>
    </row>
    <row r="9" spans="1:17" ht="17.25" customHeight="1">
      <c r="A9" s="50">
        <v>6</v>
      </c>
      <c r="B9" s="51" t="s">
        <v>135</v>
      </c>
      <c r="C9" s="51" t="s">
        <v>136</v>
      </c>
      <c r="D9" s="52">
        <v>43216</v>
      </c>
      <c r="E9" s="57" t="s">
        <v>64</v>
      </c>
      <c r="F9" s="54"/>
      <c r="G9" s="55">
        <v>1</v>
      </c>
      <c r="H9" s="107">
        <v>316795665</v>
      </c>
      <c r="I9" s="81">
        <v>204408</v>
      </c>
      <c r="J9" s="95"/>
      <c r="K9" s="119">
        <v>321000000</v>
      </c>
      <c r="L9" s="82">
        <v>257698183</v>
      </c>
      <c r="M9" s="82">
        <v>2046900111</v>
      </c>
      <c r="N9" s="83">
        <f>IF(OR(K9="",M9="",K9=0,M9=0),"",M9/K9)</f>
        <v>6.376635859813084</v>
      </c>
      <c r="O9" s="107">
        <f>IF(OR($K9="",$M9="",$K9=0,$M9=0),"",$M9-$K9)</f>
        <v>1725900111</v>
      </c>
      <c r="P9" s="95"/>
      <c r="Q9" s="97"/>
    </row>
    <row r="10" spans="1:17" ht="17.25" customHeight="1">
      <c r="A10" s="50">
        <v>7</v>
      </c>
      <c r="B10" s="51" t="s">
        <v>1859</v>
      </c>
      <c r="C10" s="51" t="s">
        <v>1858</v>
      </c>
      <c r="D10" s="168">
        <v>44686</v>
      </c>
      <c r="E10" s="53" t="s">
        <v>64</v>
      </c>
      <c r="F10" s="54"/>
      <c r="G10" s="55">
        <v>1</v>
      </c>
      <c r="H10" s="147">
        <v>294137761</v>
      </c>
      <c r="I10" s="136">
        <v>159675</v>
      </c>
      <c r="J10" s="58"/>
      <c r="K10" s="137"/>
      <c r="L10" s="138"/>
      <c r="M10" s="139"/>
      <c r="N10" s="140"/>
      <c r="O10" s="141"/>
      <c r="P10" s="58"/>
      <c r="Q10" s="58"/>
    </row>
    <row r="11" spans="1:17" ht="17.25" customHeight="1">
      <c r="A11" s="50">
        <v>8</v>
      </c>
      <c r="B11" s="51" t="s">
        <v>1898</v>
      </c>
      <c r="C11" s="51" t="s">
        <v>1897</v>
      </c>
      <c r="D11" s="274">
        <v>44749</v>
      </c>
      <c r="E11" s="53" t="s">
        <v>64</v>
      </c>
      <c r="F11" s="54"/>
      <c r="G11" s="55">
        <v>1</v>
      </c>
      <c r="H11" s="147">
        <v>278944263</v>
      </c>
      <c r="I11" s="136">
        <v>151508</v>
      </c>
      <c r="J11" s="58"/>
      <c r="K11" s="137"/>
      <c r="L11" s="138"/>
      <c r="M11" s="139"/>
      <c r="N11" s="140"/>
      <c r="O11" s="141"/>
      <c r="P11" s="58"/>
      <c r="Q11" s="58"/>
    </row>
    <row r="12" spans="1:17" ht="17.25" customHeight="1">
      <c r="A12" s="50">
        <v>9</v>
      </c>
      <c r="B12" s="53" t="s">
        <v>152</v>
      </c>
      <c r="C12" s="53" t="s">
        <v>153</v>
      </c>
      <c r="D12" s="84">
        <v>43041</v>
      </c>
      <c r="E12" s="85" t="s">
        <v>64</v>
      </c>
      <c r="F12" s="55"/>
      <c r="G12" s="55">
        <v>1</v>
      </c>
      <c r="H12" s="111">
        <v>260498993</v>
      </c>
      <c r="I12" s="101">
        <v>174521</v>
      </c>
      <c r="J12" s="95"/>
      <c r="K12" s="119">
        <v>180000000</v>
      </c>
      <c r="L12" s="82">
        <v>122744989</v>
      </c>
      <c r="M12" s="82">
        <v>853977126</v>
      </c>
      <c r="N12" s="83">
        <f>IF(OR(K12="",M12="",K12=0,M12=0),"",M12/K12)</f>
        <v>4.7443173666666665</v>
      </c>
      <c r="O12" s="107">
        <f>IF(OR($K12="",$M12="",$K12=0,$M12=0),"",$M12-$K12)</f>
        <v>673977126</v>
      </c>
      <c r="P12" s="95"/>
      <c r="Q12" s="97"/>
    </row>
    <row r="13" spans="1:17" ht="17.25" customHeight="1">
      <c r="A13" s="50">
        <v>10</v>
      </c>
      <c r="B13" s="53" t="s">
        <v>146</v>
      </c>
      <c r="C13" s="53" t="s">
        <v>1301</v>
      </c>
      <c r="D13" s="52">
        <v>42719</v>
      </c>
      <c r="E13" s="53" t="s">
        <v>64</v>
      </c>
      <c r="F13" s="86"/>
      <c r="G13" s="55">
        <v>1</v>
      </c>
      <c r="H13" s="111">
        <v>244828960</v>
      </c>
      <c r="I13" s="105">
        <v>167573</v>
      </c>
      <c r="J13" s="95"/>
      <c r="K13" s="119">
        <v>200000000</v>
      </c>
      <c r="L13" s="82">
        <v>155081681</v>
      </c>
      <c r="M13" s="82">
        <v>1056057273</v>
      </c>
      <c r="N13" s="83">
        <f>IF(OR(K13="",M13="",K13=0,M13=0),"",M13/K13)</f>
        <v>5.280286365</v>
      </c>
      <c r="O13" s="107">
        <f>IF(OR($K13="",$M13="",$K13=0,$M13=0),"",$M13-$K13)</f>
        <v>856057273</v>
      </c>
      <c r="P13" s="95"/>
      <c r="Q13" s="97"/>
    </row>
    <row r="14" spans="1:17" ht="17.25" customHeight="1">
      <c r="A14" s="50">
        <v>11</v>
      </c>
      <c r="B14" s="53" t="s">
        <v>150</v>
      </c>
      <c r="C14" s="53" t="s">
        <v>151</v>
      </c>
      <c r="D14" s="52">
        <v>43531</v>
      </c>
      <c r="E14" s="53" t="s">
        <v>64</v>
      </c>
      <c r="F14" s="54">
        <v>87</v>
      </c>
      <c r="G14" s="55">
        <v>1</v>
      </c>
      <c r="H14" s="107">
        <v>237974556</v>
      </c>
      <c r="I14" s="80">
        <v>150750</v>
      </c>
      <c r="J14" s="95"/>
      <c r="K14" s="119"/>
      <c r="L14" s="82">
        <v>153433423</v>
      </c>
      <c r="M14" s="82">
        <v>1128274794</v>
      </c>
      <c r="N14" s="83">
        <f>IF(OR(K14="",M14="",K14=0,M14=0),"",M14/K14)</f>
      </c>
      <c r="O14" s="107">
        <f>IF(OR($K14="",$M14="",$K14=0,$M14=0),"",$M14-$K14)</f>
      </c>
      <c r="P14" s="95"/>
      <c r="Q14" s="97"/>
    </row>
    <row r="15" spans="1:17" ht="17.25" customHeight="1">
      <c r="A15" s="50">
        <v>12</v>
      </c>
      <c r="B15" s="53" t="s">
        <v>83</v>
      </c>
      <c r="C15" s="53" t="s">
        <v>84</v>
      </c>
      <c r="D15" s="52">
        <v>43790</v>
      </c>
      <c r="E15" s="53" t="s">
        <v>64</v>
      </c>
      <c r="F15" s="54">
        <v>80</v>
      </c>
      <c r="G15" s="55">
        <v>1</v>
      </c>
      <c r="H15" s="107">
        <v>235619629</v>
      </c>
      <c r="I15" s="80">
        <v>165216</v>
      </c>
      <c r="J15" s="97"/>
      <c r="K15" s="120"/>
      <c r="L15" s="87"/>
      <c r="M15" s="82"/>
      <c r="N15" s="15"/>
      <c r="O15" s="109"/>
      <c r="P15" s="97"/>
      <c r="Q15" s="97"/>
    </row>
    <row r="16" spans="1:17" ht="17.25" customHeight="1">
      <c r="A16" s="50">
        <v>13</v>
      </c>
      <c r="B16" s="51" t="s">
        <v>1886</v>
      </c>
      <c r="C16" s="51" t="s">
        <v>1885</v>
      </c>
      <c r="D16" s="168">
        <v>44721</v>
      </c>
      <c r="E16" s="53" t="s">
        <v>22</v>
      </c>
      <c r="F16" s="54">
        <v>60</v>
      </c>
      <c r="G16" s="55">
        <v>1</v>
      </c>
      <c r="H16" s="147">
        <v>232465145</v>
      </c>
      <c r="I16" s="136">
        <v>127487</v>
      </c>
      <c r="J16" s="58"/>
      <c r="K16" s="137"/>
      <c r="L16" s="138"/>
      <c r="M16" s="139"/>
      <c r="N16" s="140"/>
      <c r="O16" s="141"/>
      <c r="P16" s="58"/>
      <c r="Q16" s="58"/>
    </row>
    <row r="17" spans="1:17" ht="17.25" customHeight="1">
      <c r="A17" s="50">
        <v>14</v>
      </c>
      <c r="B17" s="53" t="s">
        <v>806</v>
      </c>
      <c r="C17" s="53" t="s">
        <v>806</v>
      </c>
      <c r="D17" s="52">
        <v>43237</v>
      </c>
      <c r="E17" s="53" t="s">
        <v>64</v>
      </c>
      <c r="F17" s="54"/>
      <c r="G17" s="55">
        <v>1</v>
      </c>
      <c r="H17" s="107">
        <v>228793696</v>
      </c>
      <c r="I17" s="81">
        <v>156131</v>
      </c>
      <c r="J17" s="95"/>
      <c r="K17" s="119">
        <v>110000000</v>
      </c>
      <c r="L17" s="82">
        <v>125507153</v>
      </c>
      <c r="M17" s="82">
        <v>734245921</v>
      </c>
      <c r="N17" s="83">
        <f>IF(OR(K17="",M17="",K17=0,M17=0),"",M17/K17)</f>
        <v>6.674962918181818</v>
      </c>
      <c r="O17" s="107">
        <f>IF(OR($K17="",$M17="",$K17=0,$M17=0),"",$M17-$K17)</f>
        <v>624245921</v>
      </c>
      <c r="P17" s="95"/>
      <c r="Q17" s="97"/>
    </row>
    <row r="18" spans="1:17" ht="17.25" customHeight="1">
      <c r="A18" s="50">
        <v>15</v>
      </c>
      <c r="B18" s="51" t="s">
        <v>1841</v>
      </c>
      <c r="C18" s="51" t="s">
        <v>1840</v>
      </c>
      <c r="D18" s="168">
        <v>44665</v>
      </c>
      <c r="E18" s="53" t="s">
        <v>15</v>
      </c>
      <c r="F18" s="54">
        <v>66</v>
      </c>
      <c r="G18" s="55">
        <v>1</v>
      </c>
      <c r="H18" s="147">
        <v>194316869</v>
      </c>
      <c r="I18" s="136">
        <v>106926</v>
      </c>
      <c r="J18" s="58"/>
      <c r="K18" s="137"/>
      <c r="L18" s="138"/>
      <c r="M18" s="139"/>
      <c r="N18" s="140"/>
      <c r="O18" s="141"/>
      <c r="P18" s="58"/>
      <c r="Q18" s="58"/>
    </row>
    <row r="19" spans="1:17" ht="17.25" customHeight="1">
      <c r="A19" s="50">
        <v>16</v>
      </c>
      <c r="B19" s="51" t="s">
        <v>1695</v>
      </c>
      <c r="C19" s="51" t="s">
        <v>1694</v>
      </c>
      <c r="D19" s="52">
        <v>44483</v>
      </c>
      <c r="E19" s="53" t="s">
        <v>15</v>
      </c>
      <c r="F19" s="54">
        <v>63</v>
      </c>
      <c r="G19" s="55">
        <v>1</v>
      </c>
      <c r="H19" s="147">
        <v>193865060</v>
      </c>
      <c r="I19" s="136">
        <v>113243</v>
      </c>
      <c r="J19" s="58"/>
      <c r="K19" s="137"/>
      <c r="L19" s="138"/>
      <c r="M19" s="139"/>
      <c r="N19" s="140"/>
      <c r="O19" s="141"/>
      <c r="P19" s="58"/>
      <c r="Q19" s="58"/>
    </row>
    <row r="20" spans="1:17" ht="17.25" customHeight="1">
      <c r="A20" s="50">
        <v>17</v>
      </c>
      <c r="B20" s="53" t="s">
        <v>796</v>
      </c>
      <c r="C20" s="53" t="s">
        <v>797</v>
      </c>
      <c r="D20" s="52">
        <v>43258</v>
      </c>
      <c r="E20" s="53" t="s">
        <v>22</v>
      </c>
      <c r="F20" s="54">
        <v>66</v>
      </c>
      <c r="G20" s="55">
        <v>1</v>
      </c>
      <c r="H20" s="107">
        <v>187606868</v>
      </c>
      <c r="I20" s="80">
        <v>118953</v>
      </c>
      <c r="J20" s="95"/>
      <c r="K20" s="119">
        <v>170000000</v>
      </c>
      <c r="L20" s="82">
        <v>148024610</v>
      </c>
      <c r="M20" s="82">
        <v>1304902710</v>
      </c>
      <c r="N20" s="83">
        <f>IF(OR(K20="",M20="",K20=0,M20=0),"",M20/K20)</f>
        <v>7.675898294117647</v>
      </c>
      <c r="O20" s="107">
        <f>IF(OR($K20="",$M20="",$K20=0,$M20=0),"",$M20-$K20)</f>
        <v>1134902710</v>
      </c>
      <c r="P20" s="95"/>
      <c r="Q20" s="97"/>
    </row>
    <row r="21" spans="1:17" ht="17.25" customHeight="1">
      <c r="A21" s="50">
        <v>18</v>
      </c>
      <c r="B21" s="51" t="s">
        <v>1108</v>
      </c>
      <c r="C21" s="51" t="s">
        <v>1109</v>
      </c>
      <c r="D21" s="52">
        <v>42915</v>
      </c>
      <c r="E21" s="57" t="s">
        <v>22</v>
      </c>
      <c r="F21" s="54">
        <v>69</v>
      </c>
      <c r="G21" s="55">
        <v>1</v>
      </c>
      <c r="H21" s="111">
        <v>186876351</v>
      </c>
      <c r="I21" s="101">
        <v>138859</v>
      </c>
      <c r="J21" s="95"/>
      <c r="K21" s="119">
        <v>80000000</v>
      </c>
      <c r="L21" s="82">
        <v>72434025</v>
      </c>
      <c r="M21" s="82">
        <v>1034799409</v>
      </c>
      <c r="N21" s="83">
        <f>IF(OR(K21="",M21="",K21=0,M21=0),"",M21/K21)</f>
        <v>12.9349926125</v>
      </c>
      <c r="O21" s="107">
        <f>IF(OR($K21="",$M21="",$K21=0,$M21=0),"",$M21-$K21)</f>
        <v>954799409</v>
      </c>
      <c r="P21" s="95"/>
      <c r="Q21" s="97"/>
    </row>
    <row r="22" spans="1:17" ht="17.25" customHeight="1">
      <c r="A22" s="50">
        <v>19</v>
      </c>
      <c r="B22" s="51" t="s">
        <v>1175</v>
      </c>
      <c r="C22" s="51" t="s">
        <v>1176</v>
      </c>
      <c r="D22" s="52">
        <v>42838</v>
      </c>
      <c r="E22" s="57" t="s">
        <v>22</v>
      </c>
      <c r="F22" s="54">
        <v>59</v>
      </c>
      <c r="G22" s="55">
        <v>1</v>
      </c>
      <c r="H22" s="111">
        <v>185909954</v>
      </c>
      <c r="I22" s="101">
        <v>130341</v>
      </c>
      <c r="J22" s="95"/>
      <c r="K22" s="119">
        <v>250000000</v>
      </c>
      <c r="L22" s="82">
        <v>98786705</v>
      </c>
      <c r="M22" s="82">
        <v>1238764765</v>
      </c>
      <c r="N22" s="83">
        <f>IF(OR(K22="",M22="",K22=0,M22=0),"",M22/K22)</f>
        <v>4.95505906</v>
      </c>
      <c r="O22" s="107">
        <f>IF(OR($K22="",$M22="",$K22=0,$M22=0),"",$M22-$K22)</f>
        <v>988764765</v>
      </c>
      <c r="P22" s="95"/>
      <c r="Q22" s="97"/>
    </row>
    <row r="23" spans="1:17" ht="17.25" customHeight="1">
      <c r="A23" s="50">
        <v>20</v>
      </c>
      <c r="B23" s="51" t="s">
        <v>2031</v>
      </c>
      <c r="C23" s="51" t="s">
        <v>2030</v>
      </c>
      <c r="D23" s="84">
        <v>44875</v>
      </c>
      <c r="E23" s="53" t="s">
        <v>64</v>
      </c>
      <c r="F23" s="54">
        <v>77</v>
      </c>
      <c r="G23" s="55">
        <v>1</v>
      </c>
      <c r="H23" s="147">
        <v>182956318</v>
      </c>
      <c r="I23" s="136">
        <v>86575</v>
      </c>
      <c r="J23" s="58"/>
      <c r="K23" s="137"/>
      <c r="L23" s="138"/>
      <c r="M23" s="139"/>
      <c r="N23" s="140"/>
      <c r="O23" s="141"/>
      <c r="P23" s="58"/>
      <c r="Q23" s="58"/>
    </row>
    <row r="24" spans="1:17" ht="17.25" customHeight="1">
      <c r="A24" s="50">
        <v>21</v>
      </c>
      <c r="B24" s="53" t="s">
        <v>518</v>
      </c>
      <c r="C24" s="53" t="s">
        <v>519</v>
      </c>
      <c r="D24" s="52">
        <v>43517</v>
      </c>
      <c r="E24" s="53" t="s">
        <v>22</v>
      </c>
      <c r="F24" s="54">
        <v>63</v>
      </c>
      <c r="G24" s="55">
        <v>1</v>
      </c>
      <c r="H24" s="107">
        <v>179972138</v>
      </c>
      <c r="I24" s="80">
        <v>124495</v>
      </c>
      <c r="J24" s="95"/>
      <c r="K24" s="119">
        <v>129000000</v>
      </c>
      <c r="L24" s="82">
        <v>55022245</v>
      </c>
      <c r="M24" s="82">
        <v>512407095</v>
      </c>
      <c r="N24" s="83">
        <f>IF(OR(K24="",M24="",K24=0,M24=0),"",M24/K24)</f>
        <v>3.972148023255814</v>
      </c>
      <c r="O24" s="107">
        <f>IF(OR($K24="",$M24="",$K24=0,$M24=0),"",$M24-$K24)</f>
        <v>383407095</v>
      </c>
      <c r="P24" s="95"/>
      <c r="Q24" s="97"/>
    </row>
    <row r="25" spans="1:17" ht="17.25" customHeight="1">
      <c r="A25" s="50">
        <v>22</v>
      </c>
      <c r="B25" s="51" t="s">
        <v>1681</v>
      </c>
      <c r="C25" s="51" t="s">
        <v>1680</v>
      </c>
      <c r="D25" s="52">
        <v>44469</v>
      </c>
      <c r="E25" s="53" t="s">
        <v>64</v>
      </c>
      <c r="F25" s="54"/>
      <c r="G25" s="55">
        <v>1</v>
      </c>
      <c r="H25" s="147">
        <v>176656860</v>
      </c>
      <c r="I25" s="136">
        <v>102241</v>
      </c>
      <c r="J25" s="58"/>
      <c r="K25" s="137"/>
      <c r="L25" s="138"/>
      <c r="M25" s="139"/>
      <c r="N25" s="140"/>
      <c r="O25" s="141"/>
      <c r="P25" s="58"/>
      <c r="Q25" s="58"/>
    </row>
    <row r="26" spans="1:17" ht="17.25" customHeight="1">
      <c r="A26" s="50">
        <v>23</v>
      </c>
      <c r="B26" s="51" t="s">
        <v>629</v>
      </c>
      <c r="C26" s="51" t="s">
        <v>630</v>
      </c>
      <c r="D26" s="52">
        <v>43419</v>
      </c>
      <c r="E26" s="53" t="s">
        <v>15</v>
      </c>
      <c r="F26" s="54"/>
      <c r="G26" s="55">
        <v>1</v>
      </c>
      <c r="H26" s="107">
        <v>169232983</v>
      </c>
      <c r="I26" s="81">
        <v>106941</v>
      </c>
      <c r="J26" s="95"/>
      <c r="K26" s="119">
        <v>200000000</v>
      </c>
      <c r="L26" s="82">
        <v>62163104</v>
      </c>
      <c r="M26" s="82"/>
      <c r="N26" s="83">
        <f>IF(OR(K26="",M26="",K26=0,M26=0),"",M26/K26)</f>
      </c>
      <c r="O26" s="107">
        <f>IF(OR($K26="",$M26="",$K26=0,$M26=0),"",$M26-$K26)</f>
      </c>
      <c r="P26" s="95"/>
      <c r="Q26" s="97"/>
    </row>
    <row r="27" spans="1:17" ht="17.25" customHeight="1">
      <c r="A27" s="50">
        <v>24</v>
      </c>
      <c r="B27" s="102" t="s">
        <v>758</v>
      </c>
      <c r="C27" s="51" t="s">
        <v>759</v>
      </c>
      <c r="D27" s="52">
        <v>43300</v>
      </c>
      <c r="E27" s="57" t="s">
        <v>22</v>
      </c>
      <c r="F27" s="54">
        <v>70</v>
      </c>
      <c r="G27" s="55">
        <v>1</v>
      </c>
      <c r="H27" s="107">
        <v>168253494</v>
      </c>
      <c r="I27" s="81">
        <v>122888</v>
      </c>
      <c r="J27" s="95"/>
      <c r="K27" s="119">
        <v>70000000</v>
      </c>
      <c r="L27" s="82">
        <v>34952180</v>
      </c>
      <c r="M27" s="82">
        <v>319422895</v>
      </c>
      <c r="N27" s="83">
        <f>IF(OR(K27="",M27="",K27=0,M27=0),"",M27/K27)</f>
        <v>4.563184214285714</v>
      </c>
      <c r="O27" s="107">
        <f>IF(OR($K27="",$M27="",$K27=0,$M27=0),"",$M27-$K27)</f>
        <v>249422895</v>
      </c>
      <c r="P27" s="95"/>
      <c r="Q27" s="97"/>
    </row>
    <row r="28" spans="1:17" ht="17.25" customHeight="1">
      <c r="A28" s="50">
        <v>25</v>
      </c>
      <c r="B28" s="51" t="s">
        <v>683</v>
      </c>
      <c r="C28" s="51" t="s">
        <v>683</v>
      </c>
      <c r="D28" s="52">
        <v>43377</v>
      </c>
      <c r="E28" s="57" t="s">
        <v>15</v>
      </c>
      <c r="F28" s="54">
        <v>63</v>
      </c>
      <c r="G28" s="55">
        <v>1</v>
      </c>
      <c r="H28" s="107">
        <v>165666214</v>
      </c>
      <c r="I28" s="81">
        <v>104663</v>
      </c>
      <c r="J28" s="95"/>
      <c r="K28" s="119">
        <v>100000000</v>
      </c>
      <c r="L28" s="82">
        <v>80255756</v>
      </c>
      <c r="M28" s="82">
        <v>855013954</v>
      </c>
      <c r="N28" s="83">
        <f>IF(OR(K28="",M28="",K28=0,M28=0),"",M28/K28)</f>
        <v>8.55013954</v>
      </c>
      <c r="O28" s="107">
        <f>IF(OR($K28="",$M28="",$K28=0,$M28=0),"",$M28-$K28)</f>
        <v>755013954</v>
      </c>
      <c r="P28" s="95"/>
      <c r="Q28" s="97"/>
    </row>
    <row r="29" spans="1:17" ht="17.25" customHeight="1">
      <c r="A29" s="50">
        <v>26</v>
      </c>
      <c r="B29" s="51" t="s">
        <v>132</v>
      </c>
      <c r="C29" s="51" t="s">
        <v>133</v>
      </c>
      <c r="D29" s="52">
        <v>43405</v>
      </c>
      <c r="E29" s="53" t="s">
        <v>64</v>
      </c>
      <c r="F29" s="54"/>
      <c r="G29" s="55">
        <v>1</v>
      </c>
      <c r="H29" s="107">
        <v>164901082</v>
      </c>
      <c r="I29" s="81">
        <v>112526</v>
      </c>
      <c r="J29" s="95"/>
      <c r="K29" s="119">
        <v>52000000</v>
      </c>
      <c r="L29" s="82">
        <v>51061119</v>
      </c>
      <c r="M29" s="82"/>
      <c r="N29" s="83">
        <f>IF(OR(K29="",M29="",K29=0,M29=0),"",M29/K29)</f>
      </c>
      <c r="O29" s="107">
        <f>IF(OR($K29="",$M29="",$K29=0,$M29=0),"",$M29-$K29)</f>
      </c>
      <c r="P29" s="95"/>
      <c r="Q29" s="97"/>
    </row>
    <row r="30" spans="1:17" ht="17.25" customHeight="1">
      <c r="A30" s="50">
        <v>27</v>
      </c>
      <c r="B30" s="51" t="s">
        <v>147</v>
      </c>
      <c r="C30" s="51" t="s">
        <v>79</v>
      </c>
      <c r="D30" s="52">
        <v>43650</v>
      </c>
      <c r="E30" s="53" t="s">
        <v>15</v>
      </c>
      <c r="F30" s="54">
        <v>79</v>
      </c>
      <c r="G30" s="55">
        <v>1</v>
      </c>
      <c r="H30" s="107">
        <v>156291465</v>
      </c>
      <c r="I30" s="81">
        <v>100595</v>
      </c>
      <c r="J30" s="95"/>
      <c r="K30" s="119">
        <v>160000000</v>
      </c>
      <c r="L30" s="82">
        <v>92579212</v>
      </c>
      <c r="M30" s="82"/>
      <c r="N30" s="53"/>
      <c r="O30" s="108"/>
      <c r="P30" s="95"/>
      <c r="Q30" s="97"/>
    </row>
    <row r="31" spans="1:17" ht="17.25" customHeight="1">
      <c r="A31" s="50">
        <v>28</v>
      </c>
      <c r="B31" s="51" t="s">
        <v>1876</v>
      </c>
      <c r="C31" s="51" t="s">
        <v>1875</v>
      </c>
      <c r="D31" s="168">
        <v>44707</v>
      </c>
      <c r="E31" s="53" t="s">
        <v>22</v>
      </c>
      <c r="F31" s="54">
        <v>75</v>
      </c>
      <c r="G31" s="55">
        <v>1</v>
      </c>
      <c r="H31" s="147">
        <v>155567025</v>
      </c>
      <c r="I31" s="136">
        <v>83647</v>
      </c>
      <c r="J31" s="58"/>
      <c r="K31" s="137"/>
      <c r="L31" s="138"/>
      <c r="M31" s="139"/>
      <c r="N31" s="140"/>
      <c r="O31" s="141"/>
      <c r="P31" s="58"/>
      <c r="Q31" s="58"/>
    </row>
    <row r="32" spans="1:17" ht="17.25" customHeight="1">
      <c r="A32" s="50">
        <v>29</v>
      </c>
      <c r="B32" s="51" t="s">
        <v>128</v>
      </c>
      <c r="C32" s="51" t="s">
        <v>128</v>
      </c>
      <c r="D32" s="52">
        <v>43741</v>
      </c>
      <c r="E32" s="57" t="s">
        <v>15</v>
      </c>
      <c r="F32" s="55">
        <v>69</v>
      </c>
      <c r="G32" s="55">
        <v>1</v>
      </c>
      <c r="H32" s="107">
        <v>155358191</v>
      </c>
      <c r="I32" s="81">
        <v>101383</v>
      </c>
      <c r="J32" s="97"/>
      <c r="K32" s="120"/>
      <c r="L32" s="87"/>
      <c r="M32" s="82"/>
      <c r="N32" s="15"/>
      <c r="O32" s="109"/>
      <c r="P32" s="95"/>
      <c r="Q32" s="97"/>
    </row>
    <row r="33" spans="1:17" ht="17.25" customHeight="1">
      <c r="A33" s="50">
        <v>30</v>
      </c>
      <c r="B33" s="51" t="s">
        <v>51</v>
      </c>
      <c r="C33" s="51" t="s">
        <v>52</v>
      </c>
      <c r="D33" s="52">
        <v>43846</v>
      </c>
      <c r="E33" s="53" t="s">
        <v>15</v>
      </c>
      <c r="F33" s="54">
        <v>71</v>
      </c>
      <c r="G33" s="55">
        <v>1</v>
      </c>
      <c r="H33" s="107">
        <v>155027670</v>
      </c>
      <c r="I33" s="81">
        <v>93680</v>
      </c>
      <c r="J33" s="95"/>
      <c r="K33" s="119"/>
      <c r="L33" s="82"/>
      <c r="M33" s="82"/>
      <c r="N33" s="53"/>
      <c r="O33" s="108"/>
      <c r="P33" s="95"/>
      <c r="Q33" s="97"/>
    </row>
    <row r="34" spans="1:17" ht="17.25" customHeight="1">
      <c r="A34" s="50">
        <v>31</v>
      </c>
      <c r="B34" s="53" t="s">
        <v>158</v>
      </c>
      <c r="C34" s="53" t="s">
        <v>159</v>
      </c>
      <c r="D34" s="52">
        <v>43664</v>
      </c>
      <c r="E34" s="53" t="s">
        <v>64</v>
      </c>
      <c r="F34" s="54">
        <v>85</v>
      </c>
      <c r="G34" s="55">
        <v>1</v>
      </c>
      <c r="H34" s="107">
        <v>153285575</v>
      </c>
      <c r="I34" s="80">
        <v>100642</v>
      </c>
      <c r="J34" s="95"/>
      <c r="K34" s="119"/>
      <c r="L34" s="82"/>
      <c r="M34" s="82"/>
      <c r="N34" s="53"/>
      <c r="O34" s="108"/>
      <c r="P34" s="95"/>
      <c r="Q34" s="97"/>
    </row>
    <row r="35" spans="1:17" ht="17.25" customHeight="1">
      <c r="A35" s="50">
        <v>32</v>
      </c>
      <c r="B35" s="53" t="s">
        <v>81</v>
      </c>
      <c r="C35" s="53" t="s">
        <v>82</v>
      </c>
      <c r="D35" s="52">
        <v>43692</v>
      </c>
      <c r="E35" s="53" t="s">
        <v>15</v>
      </c>
      <c r="F35" s="54">
        <v>81</v>
      </c>
      <c r="G35" s="55">
        <v>1</v>
      </c>
      <c r="H35" s="107">
        <v>153203560</v>
      </c>
      <c r="I35" s="80">
        <v>100897</v>
      </c>
      <c r="J35" s="95"/>
      <c r="K35" s="119"/>
      <c r="L35" s="82"/>
      <c r="M35" s="82"/>
      <c r="N35" s="53"/>
      <c r="O35" s="108"/>
      <c r="P35" s="95"/>
      <c r="Q35" s="97"/>
    </row>
    <row r="36" spans="1:17" ht="17.25" customHeight="1">
      <c r="A36" s="50">
        <v>33</v>
      </c>
      <c r="B36" s="51" t="s">
        <v>1577</v>
      </c>
      <c r="C36" s="51" t="s">
        <v>1580</v>
      </c>
      <c r="D36" s="52">
        <v>44385</v>
      </c>
      <c r="E36" s="53" t="s">
        <v>64</v>
      </c>
      <c r="F36" s="54">
        <v>73</v>
      </c>
      <c r="G36" s="55" t="e">
        <f>ROUNDUP(DATEDIF(D36,$B$860,"d")/7,0)</f>
        <v>#VALUE!</v>
      </c>
      <c r="H36" s="147">
        <v>152823576</v>
      </c>
      <c r="I36" s="136">
        <v>90988</v>
      </c>
      <c r="J36" s="58"/>
      <c r="K36" s="137"/>
      <c r="L36" s="138"/>
      <c r="M36" s="139"/>
      <c r="N36" s="140"/>
      <c r="O36" s="141"/>
      <c r="P36" s="58"/>
      <c r="Q36" s="58"/>
    </row>
    <row r="37" spans="1:17" ht="17.25" customHeight="1">
      <c r="A37" s="50">
        <v>34</v>
      </c>
      <c r="B37" s="51" t="s">
        <v>328</v>
      </c>
      <c r="C37" s="51" t="s">
        <v>329</v>
      </c>
      <c r="D37" s="52">
        <v>43713</v>
      </c>
      <c r="E37" s="57" t="s">
        <v>15</v>
      </c>
      <c r="F37" s="54">
        <v>65</v>
      </c>
      <c r="G37" s="55">
        <v>1</v>
      </c>
      <c r="H37" s="107">
        <v>151722433</v>
      </c>
      <c r="I37" s="81">
        <v>100238</v>
      </c>
      <c r="J37" s="95"/>
      <c r="K37" s="119"/>
      <c r="L37" s="82"/>
      <c r="M37" s="82"/>
      <c r="N37" s="53"/>
      <c r="O37" s="108"/>
      <c r="P37" s="95"/>
      <c r="Q37" s="97"/>
    </row>
    <row r="38" spans="1:17" ht="17.25" customHeight="1">
      <c r="A38" s="50">
        <v>35</v>
      </c>
      <c r="B38" s="92" t="s">
        <v>1895</v>
      </c>
      <c r="C38" s="92" t="s">
        <v>1896</v>
      </c>
      <c r="D38" s="84">
        <v>44742</v>
      </c>
      <c r="E38" s="56" t="s">
        <v>22</v>
      </c>
      <c r="F38" s="90">
        <v>60</v>
      </c>
      <c r="G38" s="55">
        <v>1</v>
      </c>
      <c r="H38" s="147">
        <v>148363675</v>
      </c>
      <c r="I38" s="136">
        <v>89181</v>
      </c>
      <c r="J38" s="58"/>
      <c r="K38" s="137"/>
      <c r="L38" s="138"/>
      <c r="M38" s="139"/>
      <c r="N38" s="140"/>
      <c r="O38" s="141"/>
      <c r="P38" s="58"/>
      <c r="Q38" s="58"/>
    </row>
    <row r="39" spans="1:17" ht="17.25" customHeight="1">
      <c r="A39" s="50">
        <v>36</v>
      </c>
      <c r="B39" s="51" t="s">
        <v>898</v>
      </c>
      <c r="C39" s="51" t="s">
        <v>898</v>
      </c>
      <c r="D39" s="52">
        <v>43146</v>
      </c>
      <c r="E39" s="57" t="s">
        <v>18</v>
      </c>
      <c r="F39" s="54"/>
      <c r="G39" s="55">
        <v>1</v>
      </c>
      <c r="H39" s="107">
        <v>148090624</v>
      </c>
      <c r="I39" s="81">
        <v>101276</v>
      </c>
      <c r="J39" s="95"/>
      <c r="K39" s="119"/>
      <c r="L39" s="82"/>
      <c r="M39" s="82"/>
      <c r="N39" s="83">
        <f>IF(OR(K39="",M39="",K39=0,M39=0),"",M39/K39)</f>
      </c>
      <c r="O39" s="107">
        <f>IF(OR($K39="",$M39="",$K39=0,$M39=0),"",$M39-$K39)</f>
      </c>
      <c r="P39" s="95"/>
      <c r="Q39" s="97"/>
    </row>
    <row r="40" spans="1:17" ht="17.25" customHeight="1">
      <c r="A40" s="50">
        <v>37</v>
      </c>
      <c r="B40" s="88" t="s">
        <v>1302</v>
      </c>
      <c r="C40" s="88" t="s">
        <v>805</v>
      </c>
      <c r="D40" s="52">
        <v>43244</v>
      </c>
      <c r="E40" s="57" t="s">
        <v>64</v>
      </c>
      <c r="F40" s="54"/>
      <c r="G40" s="55">
        <v>1</v>
      </c>
      <c r="H40" s="107">
        <v>147053993</v>
      </c>
      <c r="I40" s="80">
        <v>94607</v>
      </c>
      <c r="J40" s="95"/>
      <c r="K40" s="119">
        <v>300000000</v>
      </c>
      <c r="L40" s="82">
        <v>84420489</v>
      </c>
      <c r="M40" s="82">
        <v>392074197</v>
      </c>
      <c r="N40" s="83">
        <f>IF(OR(K40="",M40="",K40=0,M40=0),"",M40/K40)</f>
        <v>1.30691399</v>
      </c>
      <c r="O40" s="107">
        <f>IF(OR($K40="",$M40="",$K40=0,$M40=0),"",$M40-$K40)</f>
        <v>92074197</v>
      </c>
      <c r="P40" s="95"/>
      <c r="Q40" s="97"/>
    </row>
    <row r="41" spans="1:17" ht="17.25" customHeight="1">
      <c r="A41" s="50">
        <v>38</v>
      </c>
      <c r="B41" s="102" t="s">
        <v>1137</v>
      </c>
      <c r="C41" s="102" t="s">
        <v>1138</v>
      </c>
      <c r="D41" s="89">
        <v>42880</v>
      </c>
      <c r="E41" s="88" t="s">
        <v>64</v>
      </c>
      <c r="F41" s="54"/>
      <c r="G41" s="55">
        <v>1</v>
      </c>
      <c r="H41" s="122">
        <v>145787710</v>
      </c>
      <c r="I41" s="124">
        <v>99193</v>
      </c>
      <c r="J41" s="95"/>
      <c r="K41" s="119">
        <v>230000000</v>
      </c>
      <c r="L41" s="82">
        <v>62983253</v>
      </c>
      <c r="M41" s="82">
        <v>794861794</v>
      </c>
      <c r="N41" s="83">
        <f>IF(OR(K41="",M41="",K41=0,M41=0),"",M41/K41)</f>
        <v>3.455920843478261</v>
      </c>
      <c r="O41" s="107">
        <f>IF(OR($K41="",$M41="",$K41=0,$M41=0),"",$M41-$K41)</f>
        <v>564861794</v>
      </c>
      <c r="P41" s="95"/>
      <c r="Q41" s="97"/>
    </row>
    <row r="42" spans="1:17" ht="17.25" customHeight="1">
      <c r="A42" s="50">
        <v>39</v>
      </c>
      <c r="B42" s="51" t="s">
        <v>1152</v>
      </c>
      <c r="C42" s="51" t="s">
        <v>1303</v>
      </c>
      <c r="D42" s="52">
        <v>42859</v>
      </c>
      <c r="E42" s="57" t="s">
        <v>64</v>
      </c>
      <c r="F42" s="54"/>
      <c r="G42" s="55">
        <v>1</v>
      </c>
      <c r="H42" s="111">
        <v>145225680</v>
      </c>
      <c r="I42" s="101">
        <v>96108</v>
      </c>
      <c r="J42" s="95"/>
      <c r="K42" s="119">
        <v>200000000</v>
      </c>
      <c r="L42" s="82">
        <v>146510104</v>
      </c>
      <c r="M42" s="82">
        <v>863756051</v>
      </c>
      <c r="N42" s="83">
        <f>IF(OR(K42="",M42="",K42=0,M42=0),"",M42/K42)</f>
        <v>4.318780255</v>
      </c>
      <c r="O42" s="107">
        <f>IF(OR($K42="",$M42="",$K42=0,$M42=0),"",$M42-$K42)</f>
        <v>663756051</v>
      </c>
      <c r="P42" s="95"/>
      <c r="Q42" s="97"/>
    </row>
    <row r="43" spans="1:17" ht="17.25" customHeight="1">
      <c r="A43" s="50">
        <v>40</v>
      </c>
      <c r="B43" s="51" t="s">
        <v>103</v>
      </c>
      <c r="C43" s="51" t="s">
        <v>104</v>
      </c>
      <c r="D43" s="52">
        <v>43811</v>
      </c>
      <c r="E43" s="53" t="s">
        <v>15</v>
      </c>
      <c r="F43" s="54">
        <v>68</v>
      </c>
      <c r="G43" s="55">
        <v>1</v>
      </c>
      <c r="H43" s="107">
        <v>142319185</v>
      </c>
      <c r="I43" s="81">
        <v>88344</v>
      </c>
      <c r="J43" s="97"/>
      <c r="K43" s="120"/>
      <c r="L43" s="87"/>
      <c r="M43" s="82"/>
      <c r="N43" s="15"/>
      <c r="O43" s="109"/>
      <c r="P43" s="97"/>
      <c r="Q43" s="97"/>
    </row>
    <row r="44" spans="1:17" ht="17.25" customHeight="1">
      <c r="A44" s="50">
        <v>41</v>
      </c>
      <c r="B44" s="51" t="s">
        <v>1797</v>
      </c>
      <c r="C44" s="51" t="s">
        <v>1797</v>
      </c>
      <c r="D44" s="168">
        <v>44602</v>
      </c>
      <c r="E44" s="53" t="s">
        <v>15</v>
      </c>
      <c r="F44" s="210">
        <v>64</v>
      </c>
      <c r="G44" s="55">
        <v>1</v>
      </c>
      <c r="H44" s="147">
        <v>139981035</v>
      </c>
      <c r="I44" s="136">
        <v>78119</v>
      </c>
      <c r="J44" s="58"/>
      <c r="K44" s="137"/>
      <c r="L44" s="138"/>
      <c r="M44" s="139"/>
      <c r="N44" s="140"/>
      <c r="O44" s="141"/>
      <c r="P44" s="58"/>
      <c r="Q44" s="58"/>
    </row>
    <row r="45" spans="1:17" ht="17.25" customHeight="1">
      <c r="A45" s="50">
        <v>42</v>
      </c>
      <c r="B45" s="88" t="s">
        <v>1231</v>
      </c>
      <c r="C45" s="88" t="s">
        <v>1232</v>
      </c>
      <c r="D45" s="52">
        <v>42775</v>
      </c>
      <c r="E45" s="90" t="s">
        <v>22</v>
      </c>
      <c r="F45" s="86">
        <v>69</v>
      </c>
      <c r="G45" s="55">
        <v>1</v>
      </c>
      <c r="H45" s="111">
        <v>139075741</v>
      </c>
      <c r="I45" s="125">
        <v>101648</v>
      </c>
      <c r="J45" s="95"/>
      <c r="K45" s="119">
        <v>55000000</v>
      </c>
      <c r="L45" s="82">
        <v>46607250</v>
      </c>
      <c r="M45" s="82">
        <v>374275967</v>
      </c>
      <c r="N45" s="83">
        <f>IF(OR(K45="",M45="",K45=0,M45=0),"",M45/K45)</f>
        <v>6.8050175818181815</v>
      </c>
      <c r="O45" s="107">
        <f>IF(OR($K45="",$M45="",$K45=0,$M45=0),"",$M45-$K45)</f>
        <v>319275967</v>
      </c>
      <c r="P45" s="95"/>
      <c r="Q45" s="97"/>
    </row>
    <row r="46" spans="1:17" ht="17.25" customHeight="1">
      <c r="A46" s="50">
        <v>43</v>
      </c>
      <c r="B46" s="51" t="s">
        <v>608</v>
      </c>
      <c r="C46" s="51" t="s">
        <v>608</v>
      </c>
      <c r="D46" s="52">
        <v>43447</v>
      </c>
      <c r="E46" s="53" t="s">
        <v>15</v>
      </c>
      <c r="F46" s="54">
        <v>59</v>
      </c>
      <c r="G46" s="55">
        <v>1</v>
      </c>
      <c r="H46" s="107">
        <v>138149318</v>
      </c>
      <c r="I46" s="81">
        <v>85190</v>
      </c>
      <c r="J46" s="95"/>
      <c r="K46" s="119">
        <v>160000000</v>
      </c>
      <c r="L46" s="82">
        <v>72573522</v>
      </c>
      <c r="M46" s="82">
        <v>1067152007</v>
      </c>
      <c r="N46" s="83">
        <f>IF(OR(K46="",M46="",K46=0,M46=0),"",M46/K46)</f>
        <v>6.66970004375</v>
      </c>
      <c r="O46" s="107">
        <f>IF(OR($K46="",$M46="",$K46=0,$M46=0),"",$M46-$K46)</f>
        <v>907152007</v>
      </c>
      <c r="P46" s="95"/>
      <c r="Q46" s="97"/>
    </row>
    <row r="47" spans="1:17" ht="17.25" customHeight="1">
      <c r="A47" s="50">
        <v>44</v>
      </c>
      <c r="B47" s="51" t="s">
        <v>896</v>
      </c>
      <c r="C47" s="51" t="s">
        <v>897</v>
      </c>
      <c r="D47" s="52">
        <v>43146</v>
      </c>
      <c r="E47" s="57" t="s">
        <v>64</v>
      </c>
      <c r="F47" s="54"/>
      <c r="G47" s="55">
        <v>1</v>
      </c>
      <c r="H47" s="107">
        <v>137912641</v>
      </c>
      <c r="I47" s="81">
        <v>88530</v>
      </c>
      <c r="J47" s="95"/>
      <c r="K47" s="119">
        <v>200000000</v>
      </c>
      <c r="L47" s="82">
        <v>202003951</v>
      </c>
      <c r="M47" s="82">
        <v>1347071259</v>
      </c>
      <c r="N47" s="83">
        <f>IF(OR(K47="",M47="",K47=0,M47=0),"",M47/K47)</f>
        <v>6.735356295</v>
      </c>
      <c r="O47" s="107">
        <f>IF(OR($K47="",$M47="",$K47=0,$M47=0),"",$M47-$K47)</f>
        <v>1147071259</v>
      </c>
      <c r="P47" s="95"/>
      <c r="Q47" s="97"/>
    </row>
    <row r="48" spans="1:17" ht="17.25" customHeight="1">
      <c r="A48" s="50">
        <v>45</v>
      </c>
      <c r="B48" s="51" t="s">
        <v>1810</v>
      </c>
      <c r="C48" s="51" t="s">
        <v>1809</v>
      </c>
      <c r="D48" s="168">
        <v>44623</v>
      </c>
      <c r="E48" s="53" t="s">
        <v>15</v>
      </c>
      <c r="F48" s="54">
        <v>62</v>
      </c>
      <c r="G48" s="55">
        <v>1</v>
      </c>
      <c r="H48" s="147">
        <v>137722120</v>
      </c>
      <c r="I48" s="136">
        <v>74755</v>
      </c>
      <c r="J48" s="58"/>
      <c r="K48" s="137"/>
      <c r="L48" s="138"/>
      <c r="M48" s="139"/>
      <c r="N48" s="140"/>
      <c r="O48" s="141"/>
      <c r="P48" s="58"/>
      <c r="Q48" s="58"/>
    </row>
    <row r="49" spans="1:17" ht="17.25" customHeight="1">
      <c r="A49" s="50">
        <v>46</v>
      </c>
      <c r="B49" s="51" t="s">
        <v>903</v>
      </c>
      <c r="C49" s="51" t="s">
        <v>904</v>
      </c>
      <c r="D49" s="52">
        <v>43139</v>
      </c>
      <c r="E49" s="57" t="s">
        <v>22</v>
      </c>
      <c r="F49" s="54">
        <v>65</v>
      </c>
      <c r="G49" s="55">
        <v>1</v>
      </c>
      <c r="H49" s="107">
        <v>137570108</v>
      </c>
      <c r="I49" s="81">
        <v>97971</v>
      </c>
      <c r="J49" s="95"/>
      <c r="K49" s="119">
        <v>55000000</v>
      </c>
      <c r="L49" s="82">
        <v>38560195</v>
      </c>
      <c r="M49" s="82">
        <v>368307760</v>
      </c>
      <c r="N49" s="83">
        <f>IF(OR(K49="",M49="",K49=0,M49=0),"",M49/K49)</f>
        <v>6.696504727272727</v>
      </c>
      <c r="O49" s="107">
        <f>IF(OR($K49="",$M49="",$K49=0,$M49=0),"",$M49-$K49)</f>
        <v>313307760</v>
      </c>
      <c r="P49" s="95"/>
      <c r="Q49" s="97"/>
    </row>
    <row r="50" spans="1:17" ht="17.25" customHeight="1">
      <c r="A50" s="50">
        <v>47</v>
      </c>
      <c r="B50" s="53" t="s">
        <v>349</v>
      </c>
      <c r="C50" s="53" t="s">
        <v>350</v>
      </c>
      <c r="D50" s="52">
        <v>43678</v>
      </c>
      <c r="E50" s="53" t="s">
        <v>22</v>
      </c>
      <c r="F50" s="54">
        <v>72</v>
      </c>
      <c r="G50" s="55">
        <v>1</v>
      </c>
      <c r="H50" s="107">
        <v>136172180</v>
      </c>
      <c r="I50" s="80">
        <v>89464</v>
      </c>
      <c r="J50" s="95"/>
      <c r="K50" s="119"/>
      <c r="L50" s="82"/>
      <c r="M50" s="82"/>
      <c r="N50" s="53"/>
      <c r="O50" s="108"/>
      <c r="P50" s="95"/>
      <c r="Q50" s="97"/>
    </row>
    <row r="51" spans="1:17" ht="17.25" customHeight="1">
      <c r="A51" s="50">
        <v>48</v>
      </c>
      <c r="B51" s="53" t="s">
        <v>613</v>
      </c>
      <c r="C51" s="53" t="s">
        <v>614</v>
      </c>
      <c r="D51" s="52">
        <v>43440</v>
      </c>
      <c r="E51" s="53" t="s">
        <v>22</v>
      </c>
      <c r="F51" s="54"/>
      <c r="G51" s="55">
        <v>1</v>
      </c>
      <c r="H51" s="107">
        <v>132128579</v>
      </c>
      <c r="I51" s="80">
        <v>95127</v>
      </c>
      <c r="J51" s="95"/>
      <c r="K51" s="119">
        <v>75000000</v>
      </c>
      <c r="L51" s="82">
        <v>67572855</v>
      </c>
      <c r="M51" s="82">
        <v>510701192</v>
      </c>
      <c r="N51" s="83">
        <f>IF(OR(K51="",M51="",K51=0,M51=0),"",M51/K51)</f>
        <v>6.809349226666667</v>
      </c>
      <c r="O51" s="107">
        <f>IF(OR($K51="",$M51="",$K51=0,$M51=0),"",$M51-$K51)</f>
        <v>435701192</v>
      </c>
      <c r="P51" s="95"/>
      <c r="Q51" s="97"/>
    </row>
    <row r="52" spans="1:17" ht="17.25" customHeight="1">
      <c r="A52" s="50">
        <v>49</v>
      </c>
      <c r="B52" s="53" t="s">
        <v>1190</v>
      </c>
      <c r="C52" s="53" t="s">
        <v>1191</v>
      </c>
      <c r="D52" s="52">
        <v>42820</v>
      </c>
      <c r="E52" s="53" t="s">
        <v>64</v>
      </c>
      <c r="F52" s="86"/>
      <c r="G52" s="55">
        <v>1</v>
      </c>
      <c r="H52" s="111">
        <v>131906045</v>
      </c>
      <c r="I52" s="125">
        <v>90589</v>
      </c>
      <c r="J52" s="95"/>
      <c r="K52" s="119">
        <v>160000000</v>
      </c>
      <c r="L52" s="82">
        <v>174750616</v>
      </c>
      <c r="M52" s="82">
        <v>1263521126</v>
      </c>
      <c r="N52" s="83">
        <f>IF(OR(K52="",M52="",K52=0,M52=0),"",M52/K52)</f>
        <v>7.8970070375</v>
      </c>
      <c r="O52" s="107">
        <f>IF(OR($K52="",$M52="",$K52=0,$M52=0),"",$M52-$K52)</f>
        <v>1103521126</v>
      </c>
      <c r="P52" s="95"/>
      <c r="Q52" s="97"/>
    </row>
    <row r="53" spans="1:17" ht="17.25" customHeight="1">
      <c r="A53" s="50">
        <v>50</v>
      </c>
      <c r="B53" s="51" t="s">
        <v>1699</v>
      </c>
      <c r="C53" s="51" t="s">
        <v>1698</v>
      </c>
      <c r="D53" s="52">
        <v>44490</v>
      </c>
      <c r="E53" s="53" t="s">
        <v>15</v>
      </c>
      <c r="F53" s="54">
        <v>61</v>
      </c>
      <c r="G53" s="55">
        <v>1</v>
      </c>
      <c r="H53" s="147">
        <v>130743350</v>
      </c>
      <c r="I53" s="136">
        <v>74803</v>
      </c>
      <c r="J53" s="58"/>
      <c r="K53" s="137"/>
      <c r="L53" s="138"/>
      <c r="M53" s="139"/>
      <c r="N53" s="140"/>
      <c r="O53" s="141"/>
      <c r="P53" s="58"/>
      <c r="Q53" s="58"/>
    </row>
    <row r="54" spans="1:17" ht="17.25" customHeight="1">
      <c r="A54" s="50">
        <v>51</v>
      </c>
      <c r="B54" s="51" t="s">
        <v>1998</v>
      </c>
      <c r="C54" s="51" t="s">
        <v>1998</v>
      </c>
      <c r="D54" s="84">
        <v>44854</v>
      </c>
      <c r="E54" s="53" t="s">
        <v>15</v>
      </c>
      <c r="F54" s="54">
        <v>61</v>
      </c>
      <c r="G54" s="55">
        <v>1</v>
      </c>
      <c r="H54" s="147">
        <v>126651527</v>
      </c>
      <c r="I54" s="136">
        <v>60417</v>
      </c>
      <c r="J54" s="58"/>
      <c r="K54" s="137"/>
      <c r="L54" s="138"/>
      <c r="M54" s="139"/>
      <c r="N54" s="140"/>
      <c r="O54" s="141"/>
      <c r="P54" s="58"/>
      <c r="Q54" s="58"/>
    </row>
    <row r="55" spans="1:17" ht="17.25" customHeight="1">
      <c r="A55" s="50">
        <v>52</v>
      </c>
      <c r="B55" s="53" t="s">
        <v>754</v>
      </c>
      <c r="C55" s="53" t="s">
        <v>755</v>
      </c>
      <c r="D55" s="52">
        <v>43307</v>
      </c>
      <c r="E55" s="53" t="s">
        <v>64</v>
      </c>
      <c r="F55" s="54"/>
      <c r="G55" s="55">
        <v>1</v>
      </c>
      <c r="H55" s="107">
        <v>125747650</v>
      </c>
      <c r="I55" s="80">
        <v>83229</v>
      </c>
      <c r="J55" s="95"/>
      <c r="K55" s="119">
        <v>162000000</v>
      </c>
      <c r="L55" s="82">
        <v>75812205</v>
      </c>
      <c r="M55" s="82">
        <v>465879576</v>
      </c>
      <c r="N55" s="83">
        <f>IF(OR(K55="",M55="",K55=0,M55=0),"",M55/K55)</f>
        <v>2.875799851851852</v>
      </c>
      <c r="O55" s="107">
        <f>IF(OR($K55="",$M55="",$K55=0,$M55=0),"",$M55-$K55)</f>
        <v>303879576</v>
      </c>
      <c r="P55" s="95"/>
      <c r="Q55" s="97"/>
    </row>
    <row r="56" spans="1:17" ht="17.25" customHeight="1">
      <c r="A56" s="50">
        <v>53</v>
      </c>
      <c r="B56" s="102" t="s">
        <v>764</v>
      </c>
      <c r="C56" s="53" t="s">
        <v>765</v>
      </c>
      <c r="D56" s="52">
        <v>43286</v>
      </c>
      <c r="E56" s="53" t="s">
        <v>64</v>
      </c>
      <c r="F56" s="54"/>
      <c r="G56" s="55">
        <v>1</v>
      </c>
      <c r="H56" s="107">
        <v>125521246</v>
      </c>
      <c r="I56" s="81">
        <v>86082</v>
      </c>
      <c r="J56" s="95"/>
      <c r="K56" s="119">
        <v>200000000</v>
      </c>
      <c r="L56" s="82">
        <v>182687905</v>
      </c>
      <c r="M56" s="82">
        <v>1121290260</v>
      </c>
      <c r="N56" s="83">
        <f>IF(OR(K56="",M56="",K56=0,M56=0),"",M56/K56)</f>
        <v>5.6064513</v>
      </c>
      <c r="O56" s="107">
        <f>IF(OR($K56="",$M56="",$K56=0,$M56=0),"",$M56-$K56)</f>
        <v>921290260</v>
      </c>
      <c r="P56" s="95"/>
      <c r="Q56" s="97"/>
    </row>
    <row r="57" spans="1:17" ht="17.25" customHeight="1">
      <c r="A57" s="50">
        <v>54</v>
      </c>
      <c r="B57" s="51" t="s">
        <v>342</v>
      </c>
      <c r="C57" s="51" t="s">
        <v>343</v>
      </c>
      <c r="D57" s="52">
        <v>43650</v>
      </c>
      <c r="E57" s="53" t="s">
        <v>22</v>
      </c>
      <c r="F57" s="54">
        <v>72</v>
      </c>
      <c r="G57" s="55">
        <v>1</v>
      </c>
      <c r="H57" s="107">
        <v>120557925</v>
      </c>
      <c r="I57" s="81">
        <v>85093</v>
      </c>
      <c r="J57" s="95"/>
      <c r="K57" s="119">
        <v>80000000</v>
      </c>
      <c r="L57" s="82">
        <v>46652680</v>
      </c>
      <c r="M57" s="82"/>
      <c r="N57" s="53"/>
      <c r="O57" s="108"/>
      <c r="P57" s="95"/>
      <c r="Q57" s="97"/>
    </row>
    <row r="58" spans="1:17" ht="17.25" customHeight="1">
      <c r="A58" s="50">
        <v>55</v>
      </c>
      <c r="B58" s="53" t="s">
        <v>710</v>
      </c>
      <c r="C58" s="53" t="s">
        <v>711</v>
      </c>
      <c r="D58" s="52">
        <v>43349</v>
      </c>
      <c r="E58" s="53" t="s">
        <v>15</v>
      </c>
      <c r="F58" s="54"/>
      <c r="G58" s="55">
        <v>1</v>
      </c>
      <c r="H58" s="107">
        <v>118252599</v>
      </c>
      <c r="I58" s="80">
        <v>79762</v>
      </c>
      <c r="J58" s="95"/>
      <c r="K58" s="119">
        <v>22000000</v>
      </c>
      <c r="L58" s="82">
        <v>53807379</v>
      </c>
      <c r="M58" s="82">
        <v>360045963</v>
      </c>
      <c r="N58" s="83">
        <f>IF(OR(K58="",M58="",K58=0,M58=0),"",M58/K58)</f>
        <v>16.36572559090909</v>
      </c>
      <c r="O58" s="107">
        <f>IF(OR($K58="",$M58="",$K58=0,$M58=0),"",$M58-$K58)</f>
        <v>338045963</v>
      </c>
      <c r="P58" s="95"/>
      <c r="Q58" s="97"/>
    </row>
    <row r="59" spans="1:17" ht="17.25" customHeight="1">
      <c r="A59" s="50">
        <v>56</v>
      </c>
      <c r="B59" s="51" t="s">
        <v>29</v>
      </c>
      <c r="C59" s="51" t="s">
        <v>29</v>
      </c>
      <c r="D59" s="6">
        <v>44070</v>
      </c>
      <c r="E59" s="7" t="s">
        <v>15</v>
      </c>
      <c r="F59" s="70">
        <v>63</v>
      </c>
      <c r="G59" s="72">
        <v>1</v>
      </c>
      <c r="H59" s="112">
        <v>117813790</v>
      </c>
      <c r="I59" s="126">
        <v>71213</v>
      </c>
      <c r="J59" s="97"/>
      <c r="K59" s="120"/>
      <c r="L59" s="87"/>
      <c r="M59" s="82"/>
      <c r="N59" s="15"/>
      <c r="O59" s="109"/>
      <c r="P59" s="97"/>
      <c r="Q59" s="97"/>
    </row>
    <row r="60" spans="1:17" ht="17.25" customHeight="1">
      <c r="A60" s="50">
        <v>57</v>
      </c>
      <c r="B60" s="53" t="s">
        <v>1053</v>
      </c>
      <c r="C60" s="53" t="s">
        <v>1054</v>
      </c>
      <c r="D60" s="84">
        <v>42985</v>
      </c>
      <c r="E60" s="85" t="s">
        <v>15</v>
      </c>
      <c r="F60" s="55">
        <v>53</v>
      </c>
      <c r="G60" s="55">
        <v>1</v>
      </c>
      <c r="H60" s="111">
        <v>117242901</v>
      </c>
      <c r="I60" s="101">
        <v>82129</v>
      </c>
      <c r="J60" s="95"/>
      <c r="K60" s="119">
        <v>35000000</v>
      </c>
      <c r="L60" s="82">
        <v>123403419</v>
      </c>
      <c r="M60" s="82">
        <v>700381748</v>
      </c>
      <c r="N60" s="83">
        <f>IF(OR(K60="",M60="",K60=0,M60=0),"",M60/K60)</f>
        <v>20.010907085714287</v>
      </c>
      <c r="O60" s="107">
        <f>IF(OR($K60="",$M60="",$K60=0,$M60=0),"",$M60-$K60)</f>
        <v>665381748</v>
      </c>
      <c r="P60" s="95"/>
      <c r="Q60" s="97"/>
    </row>
    <row r="61" spans="1:17" ht="17.25" customHeight="1">
      <c r="A61" s="50">
        <v>58</v>
      </c>
      <c r="B61" s="51" t="s">
        <v>1845</v>
      </c>
      <c r="C61" s="51" t="s">
        <v>1844</v>
      </c>
      <c r="D61" s="168">
        <v>44672</v>
      </c>
      <c r="E61" s="53" t="s">
        <v>22</v>
      </c>
      <c r="F61" s="54">
        <v>70</v>
      </c>
      <c r="G61" s="55">
        <v>1</v>
      </c>
      <c r="H61" s="147">
        <v>116391790</v>
      </c>
      <c r="I61" s="136">
        <v>63829</v>
      </c>
      <c r="J61" s="58"/>
      <c r="K61" s="137"/>
      <c r="L61" s="138"/>
      <c r="M61" s="139"/>
      <c r="N61" s="140"/>
      <c r="O61" s="141"/>
      <c r="P61" s="58"/>
      <c r="Q61" s="58"/>
    </row>
    <row r="62" spans="1:17" ht="17.25" customHeight="1">
      <c r="A62" s="50">
        <v>59</v>
      </c>
      <c r="B62" s="51" t="s">
        <v>1718</v>
      </c>
      <c r="C62" s="51" t="s">
        <v>1717</v>
      </c>
      <c r="D62" s="84">
        <v>44504</v>
      </c>
      <c r="E62" s="53" t="s">
        <v>64</v>
      </c>
      <c r="F62" s="54"/>
      <c r="G62" s="55">
        <v>1</v>
      </c>
      <c r="H62" s="147">
        <v>116152095</v>
      </c>
      <c r="I62" s="136">
        <v>67960</v>
      </c>
      <c r="J62" s="58"/>
      <c r="K62" s="137"/>
      <c r="L62" s="138"/>
      <c r="M62" s="139"/>
      <c r="N62" s="140"/>
      <c r="O62" s="141"/>
      <c r="P62" s="58"/>
      <c r="Q62" s="58"/>
    </row>
    <row r="63" spans="1:17" ht="17.25" customHeight="1">
      <c r="A63" s="50">
        <v>60</v>
      </c>
      <c r="B63" s="102" t="s">
        <v>1141</v>
      </c>
      <c r="C63" s="102" t="s">
        <v>1141</v>
      </c>
      <c r="D63" s="52">
        <v>42873</v>
      </c>
      <c r="E63" s="57" t="s">
        <v>15</v>
      </c>
      <c r="F63" s="54">
        <v>68</v>
      </c>
      <c r="G63" s="55">
        <v>1</v>
      </c>
      <c r="H63" s="111">
        <v>112998875</v>
      </c>
      <c r="I63" s="101">
        <v>74015</v>
      </c>
      <c r="J63" s="95"/>
      <c r="K63" s="119">
        <v>97000000</v>
      </c>
      <c r="L63" s="82">
        <v>36160621</v>
      </c>
      <c r="M63" s="82">
        <v>240891763</v>
      </c>
      <c r="N63" s="83">
        <f>IF(OR(K63="",M63="",K63=0,M63=0),"",M63/K63)</f>
        <v>2.483420237113402</v>
      </c>
      <c r="O63" s="107">
        <f>IF(OR($K63="",$M63="",$K63=0,$M63=0),"",$M63-$K63)</f>
        <v>143891763</v>
      </c>
      <c r="P63" s="95"/>
      <c r="Q63" s="97"/>
    </row>
    <row r="64" spans="1:17" ht="17.25" customHeight="1">
      <c r="A64" s="50">
        <v>61</v>
      </c>
      <c r="B64" s="53" t="s">
        <v>863</v>
      </c>
      <c r="C64" s="53" t="s">
        <v>864</v>
      </c>
      <c r="D64" s="52">
        <v>43174</v>
      </c>
      <c r="E64" s="53" t="s">
        <v>15</v>
      </c>
      <c r="F64" s="54">
        <v>65</v>
      </c>
      <c r="G64" s="55">
        <v>1</v>
      </c>
      <c r="H64" s="107">
        <v>111551083</v>
      </c>
      <c r="I64" s="80">
        <v>82566</v>
      </c>
      <c r="J64" s="95"/>
      <c r="K64" s="119">
        <v>50000000</v>
      </c>
      <c r="L64" s="82">
        <v>25010928</v>
      </c>
      <c r="M64" s="82">
        <v>351162851</v>
      </c>
      <c r="N64" s="83">
        <f>IF(OR(K64="",M64="",K64=0,M64=0),"",M64/K64)</f>
        <v>7.02325702</v>
      </c>
      <c r="O64" s="107">
        <f>IF(OR($K64="",$M64="",$K64=0,$M64=0),"",$M64-$K64)</f>
        <v>301162851</v>
      </c>
      <c r="P64" s="95"/>
      <c r="Q64" s="97"/>
    </row>
    <row r="65" spans="1:17" ht="17.25" customHeight="1">
      <c r="A65" s="50">
        <v>62</v>
      </c>
      <c r="B65" s="53" t="s">
        <v>851</v>
      </c>
      <c r="C65" s="102" t="s">
        <v>852</v>
      </c>
      <c r="D65" s="52">
        <v>43188</v>
      </c>
      <c r="E65" s="53" t="s">
        <v>15</v>
      </c>
      <c r="F65" s="54">
        <v>59</v>
      </c>
      <c r="G65" s="55">
        <v>1</v>
      </c>
      <c r="H65" s="107">
        <v>111263054</v>
      </c>
      <c r="I65" s="80">
        <v>66676</v>
      </c>
      <c r="J65" s="95"/>
      <c r="K65" s="119">
        <v>175000000</v>
      </c>
      <c r="L65" s="82">
        <v>41764050</v>
      </c>
      <c r="M65" s="82">
        <v>582018455</v>
      </c>
      <c r="N65" s="83">
        <f>IF(OR(K65="",M65="",K65=0,M65=0),"",M65/K65)</f>
        <v>3.325819742857143</v>
      </c>
      <c r="O65" s="107">
        <f>IF(OR($K65="",$M65="",$K65=0,$M65=0),"",$M65-$K65)</f>
        <v>407018455</v>
      </c>
      <c r="P65" s="95"/>
      <c r="Q65" s="97"/>
    </row>
    <row r="66" spans="1:17" ht="17.25" customHeight="1">
      <c r="A66" s="50">
        <v>63</v>
      </c>
      <c r="B66" s="102" t="s">
        <v>760</v>
      </c>
      <c r="C66" s="51" t="s">
        <v>761</v>
      </c>
      <c r="D66" s="52">
        <v>43293</v>
      </c>
      <c r="E66" s="57" t="s">
        <v>15</v>
      </c>
      <c r="F66" s="54"/>
      <c r="G66" s="55">
        <v>1</v>
      </c>
      <c r="H66" s="107">
        <v>110245840</v>
      </c>
      <c r="I66" s="81">
        <v>80083</v>
      </c>
      <c r="J66" s="95"/>
      <c r="K66" s="119">
        <v>80000000</v>
      </c>
      <c r="L66" s="82">
        <v>44076225</v>
      </c>
      <c r="M66" s="82">
        <v>426104170</v>
      </c>
      <c r="N66" s="83">
        <f>IF(OR(K66="",M66="",K66=0,M66=0),"",M66/K66)</f>
        <v>5.326302125</v>
      </c>
      <c r="O66" s="107">
        <f>IF(OR($K66="",$M66="",$K66=0,$M66=0),"",$M66-$K66)</f>
        <v>346104170</v>
      </c>
      <c r="P66" s="95"/>
      <c r="Q66" s="97"/>
    </row>
    <row r="67" spans="1:17" ht="17.25" customHeight="1">
      <c r="A67" s="50">
        <v>64</v>
      </c>
      <c r="B67" s="88" t="s">
        <v>1304</v>
      </c>
      <c r="C67" s="88" t="s">
        <v>1263</v>
      </c>
      <c r="D67" s="52">
        <v>42740</v>
      </c>
      <c r="E67" s="57" t="s">
        <v>22</v>
      </c>
      <c r="F67" s="54">
        <v>53</v>
      </c>
      <c r="G67" s="55">
        <v>1</v>
      </c>
      <c r="H67" s="116">
        <v>108086743</v>
      </c>
      <c r="I67" s="101">
        <v>71012</v>
      </c>
      <c r="J67" s="95"/>
      <c r="K67" s="119">
        <v>150000000</v>
      </c>
      <c r="L67" s="82">
        <v>18469620</v>
      </c>
      <c r="M67" s="82">
        <v>334933831</v>
      </c>
      <c r="N67" s="83">
        <f>IF(OR(K67="",M67="",K67=0,M67=0),"",M67/K67)</f>
        <v>2.2328922066666665</v>
      </c>
      <c r="O67" s="107">
        <f>IF(OR($K67="",$M67="",$K67=0,$M67=0),"",$M67-$K67)</f>
        <v>184933831</v>
      </c>
      <c r="P67" s="95"/>
      <c r="Q67" s="97"/>
    </row>
    <row r="68" spans="1:17" ht="17.25" customHeight="1">
      <c r="A68" s="50">
        <v>65</v>
      </c>
      <c r="B68" s="51" t="s">
        <v>1836</v>
      </c>
      <c r="C68" s="51" t="s">
        <v>1835</v>
      </c>
      <c r="D68" s="168">
        <v>44658</v>
      </c>
      <c r="E68" s="53" t="s">
        <v>22</v>
      </c>
      <c r="F68" s="54">
        <v>67</v>
      </c>
      <c r="G68" s="55">
        <v>1</v>
      </c>
      <c r="H68" s="147">
        <v>106663220</v>
      </c>
      <c r="I68" s="136">
        <v>63279</v>
      </c>
      <c r="J68" s="58"/>
      <c r="K68" s="137"/>
      <c r="L68" s="138"/>
      <c r="M68" s="139"/>
      <c r="N68" s="140"/>
      <c r="O68" s="141"/>
      <c r="P68" s="58"/>
      <c r="Q68" s="58"/>
    </row>
    <row r="69" spans="1:17" ht="17.25" customHeight="1">
      <c r="A69" s="50">
        <v>66</v>
      </c>
      <c r="B69" s="51" t="s">
        <v>1983</v>
      </c>
      <c r="C69" s="51" t="s">
        <v>1984</v>
      </c>
      <c r="D69" s="84">
        <v>44840</v>
      </c>
      <c r="E69" s="53" t="s">
        <v>22</v>
      </c>
      <c r="F69" s="54">
        <v>73</v>
      </c>
      <c r="G69" s="55">
        <v>1</v>
      </c>
      <c r="H69" s="147">
        <v>105478142</v>
      </c>
      <c r="I69" s="136">
        <v>60093</v>
      </c>
      <c r="J69" s="58"/>
      <c r="K69" s="137"/>
      <c r="L69" s="138"/>
      <c r="M69" s="139"/>
      <c r="N69" s="140"/>
      <c r="O69" s="141"/>
      <c r="P69" s="58"/>
      <c r="Q69" s="58"/>
    </row>
    <row r="70" spans="1:17" ht="17.25" customHeight="1">
      <c r="A70" s="50">
        <v>67</v>
      </c>
      <c r="B70" s="51" t="s">
        <v>1101</v>
      </c>
      <c r="C70" s="51" t="s">
        <v>1101</v>
      </c>
      <c r="D70" s="52">
        <v>42929</v>
      </c>
      <c r="E70" s="57" t="s">
        <v>22</v>
      </c>
      <c r="F70" s="54">
        <v>53</v>
      </c>
      <c r="G70" s="55">
        <v>1</v>
      </c>
      <c r="H70" s="111">
        <v>104735728</v>
      </c>
      <c r="I70" s="101">
        <v>76410</v>
      </c>
      <c r="J70" s="95"/>
      <c r="K70" s="119">
        <v>69000000</v>
      </c>
      <c r="L70" s="82">
        <v>18503871</v>
      </c>
      <c r="M70" s="82">
        <v>176928652</v>
      </c>
      <c r="N70" s="83">
        <f>IF(OR(K70="",M70="",K70=0,M70=0),"",M70/K70)</f>
        <v>2.5641833623188406</v>
      </c>
      <c r="O70" s="107">
        <f>IF(OR($K70="",$M70="",$K70=0,$M70=0),"",$M70-$K70)</f>
        <v>107928652</v>
      </c>
      <c r="P70" s="95"/>
      <c r="Q70" s="97"/>
    </row>
    <row r="71" spans="1:17" ht="17.25" customHeight="1">
      <c r="A71" s="50">
        <v>68</v>
      </c>
      <c r="B71" s="53" t="s">
        <v>865</v>
      </c>
      <c r="C71" s="53" t="s">
        <v>865</v>
      </c>
      <c r="D71" s="52">
        <v>43174</v>
      </c>
      <c r="E71" s="53" t="s">
        <v>64</v>
      </c>
      <c r="F71" s="54"/>
      <c r="G71" s="55">
        <v>1</v>
      </c>
      <c r="H71" s="107">
        <v>102711060</v>
      </c>
      <c r="I71" s="80">
        <v>63322</v>
      </c>
      <c r="J71" s="95"/>
      <c r="K71" s="119">
        <v>94000000</v>
      </c>
      <c r="L71" s="82">
        <v>23633317</v>
      </c>
      <c r="M71" s="82">
        <v>273321715</v>
      </c>
      <c r="N71" s="83">
        <f>IF(OR(K71="",M71="",K71=0,M71=0),"",M71/K71)</f>
        <v>2.9076778191489363</v>
      </c>
      <c r="O71" s="107">
        <f>IF(OR($K71="",$M71="",$K71=0,$M71=0),"",$M71-$K71)</f>
        <v>179321715</v>
      </c>
      <c r="P71" s="95"/>
      <c r="Q71" s="97"/>
    </row>
    <row r="72" spans="1:17" ht="17.25" customHeight="1">
      <c r="A72" s="50">
        <v>69</v>
      </c>
      <c r="B72" s="53" t="s">
        <v>1305</v>
      </c>
      <c r="C72" s="53" t="s">
        <v>1305</v>
      </c>
      <c r="D72" s="52">
        <v>42733</v>
      </c>
      <c r="E72" s="53" t="s">
        <v>15</v>
      </c>
      <c r="F72" s="86">
        <v>56</v>
      </c>
      <c r="G72" s="55">
        <v>1</v>
      </c>
      <c r="H72" s="111">
        <v>101798940</v>
      </c>
      <c r="I72" s="125">
        <v>71145</v>
      </c>
      <c r="J72" s="95"/>
      <c r="K72" s="119">
        <v>125000000</v>
      </c>
      <c r="L72" s="82">
        <v>10278225</v>
      </c>
      <c r="M72" s="82">
        <v>240942515</v>
      </c>
      <c r="N72" s="83">
        <f>IF(OR(K72="",M72="",K72=0,M72=0),"",M72/K72)</f>
        <v>1.92754012</v>
      </c>
      <c r="O72" s="107">
        <f>IF(OR($K72="",$M72="",$K72=0,$M72=0),"",$M72-$K72)</f>
        <v>115942515</v>
      </c>
      <c r="P72" s="95"/>
      <c r="Q72" s="97"/>
    </row>
    <row r="73" spans="1:17" ht="17.25" customHeight="1">
      <c r="A73" s="50">
        <v>70</v>
      </c>
      <c r="B73" s="53" t="s">
        <v>344</v>
      </c>
      <c r="C73" s="53" t="s">
        <v>344</v>
      </c>
      <c r="D73" s="52">
        <v>43608</v>
      </c>
      <c r="E73" s="53" t="s">
        <v>64</v>
      </c>
      <c r="F73" s="54">
        <v>76</v>
      </c>
      <c r="G73" s="55">
        <v>1</v>
      </c>
      <c r="H73" s="107">
        <v>101212395</v>
      </c>
      <c r="I73" s="80">
        <v>64214</v>
      </c>
      <c r="J73" s="95"/>
      <c r="K73" s="119">
        <v>183000000</v>
      </c>
      <c r="L73" s="82">
        <v>91500929</v>
      </c>
      <c r="M73" s="82"/>
      <c r="N73" s="53"/>
      <c r="O73" s="108"/>
      <c r="P73" s="95"/>
      <c r="Q73" s="97"/>
    </row>
    <row r="74" spans="1:17" ht="17.25" customHeight="1">
      <c r="A74" s="50">
        <v>71</v>
      </c>
      <c r="B74" s="51" t="s">
        <v>974</v>
      </c>
      <c r="C74" s="51" t="s">
        <v>975</v>
      </c>
      <c r="D74" s="52">
        <v>43055</v>
      </c>
      <c r="E74" s="57" t="s">
        <v>15</v>
      </c>
      <c r="F74" s="54">
        <v>57</v>
      </c>
      <c r="G74" s="55">
        <v>1</v>
      </c>
      <c r="H74" s="111">
        <v>99407629</v>
      </c>
      <c r="I74" s="101">
        <v>64596</v>
      </c>
      <c r="J74" s="95"/>
      <c r="K74" s="119">
        <v>300000000</v>
      </c>
      <c r="L74" s="82">
        <v>93842239</v>
      </c>
      <c r="M74" s="82">
        <v>614729668</v>
      </c>
      <c r="N74" s="83">
        <f>IF(OR(K74="",M74="",K74=0,M74=0),"",M74/K74)</f>
        <v>2.0490988933333334</v>
      </c>
      <c r="O74" s="107">
        <f>IF(OR($K74="",$M74="",$K74=0,$M74=0),"",$M74-$K74)</f>
        <v>314729668</v>
      </c>
      <c r="P74" s="95"/>
      <c r="Q74" s="97"/>
    </row>
    <row r="75" spans="1:17" ht="17.25" customHeight="1">
      <c r="A75" s="50">
        <v>72</v>
      </c>
      <c r="B75" s="88" t="s">
        <v>1254</v>
      </c>
      <c r="C75" s="88" t="s">
        <v>1255</v>
      </c>
      <c r="D75" s="52">
        <v>42747</v>
      </c>
      <c r="E75" s="57" t="s">
        <v>15</v>
      </c>
      <c r="F75" s="54">
        <v>50</v>
      </c>
      <c r="G75" s="55">
        <v>1</v>
      </c>
      <c r="H75" s="116">
        <v>98708465</v>
      </c>
      <c r="I75" s="101">
        <v>66300</v>
      </c>
      <c r="J75" s="95"/>
      <c r="K75" s="119">
        <v>110000000</v>
      </c>
      <c r="L75" s="82">
        <v>14869736</v>
      </c>
      <c r="M75" s="82">
        <v>303144152</v>
      </c>
      <c r="N75" s="83">
        <f>IF(OR(K75="",M75="",K75=0,M75=0),"",M75/K75)</f>
        <v>2.7558559272727274</v>
      </c>
      <c r="O75" s="107">
        <f>IF(OR($K75="",$M75="",$K75=0,$M75=0),"",$M75-$K75)</f>
        <v>193144152</v>
      </c>
      <c r="P75" s="95"/>
      <c r="Q75" s="97"/>
    </row>
    <row r="76" spans="1:17" ht="17.25" customHeight="1">
      <c r="A76" s="50">
        <v>73</v>
      </c>
      <c r="B76" s="53" t="s">
        <v>564</v>
      </c>
      <c r="C76" s="53" t="s">
        <v>565</v>
      </c>
      <c r="D76" s="52">
        <v>43482</v>
      </c>
      <c r="E76" s="53" t="s">
        <v>64</v>
      </c>
      <c r="F76" s="54">
        <v>73</v>
      </c>
      <c r="G76" s="55">
        <v>1</v>
      </c>
      <c r="H76" s="107">
        <v>98587472</v>
      </c>
      <c r="I76" s="80">
        <v>64038</v>
      </c>
      <c r="J76" s="95"/>
      <c r="K76" s="119">
        <v>20000000</v>
      </c>
      <c r="L76" s="82">
        <v>40328920</v>
      </c>
      <c r="M76" s="82"/>
      <c r="N76" s="53"/>
      <c r="O76" s="108"/>
      <c r="P76" s="95"/>
      <c r="Q76" s="97"/>
    </row>
    <row r="77" spans="1:17" ht="17.25" customHeight="1">
      <c r="A77" s="50">
        <v>74</v>
      </c>
      <c r="B77" s="53" t="s">
        <v>1198</v>
      </c>
      <c r="C77" s="53" t="s">
        <v>1198</v>
      </c>
      <c r="D77" s="52">
        <v>42810</v>
      </c>
      <c r="E77" s="53" t="s">
        <v>64</v>
      </c>
      <c r="F77" s="86"/>
      <c r="G77" s="55">
        <v>1</v>
      </c>
      <c r="H77" s="111">
        <v>97296195</v>
      </c>
      <c r="I77" s="125">
        <v>72089</v>
      </c>
      <c r="J77" s="95"/>
      <c r="K77" s="119">
        <v>10700000</v>
      </c>
      <c r="L77" s="82"/>
      <c r="M77" s="82"/>
      <c r="N77" s="83">
        <f>IF(OR(K77="",M77="",K77=0,M77=0),"",M77/K77)</f>
      </c>
      <c r="O77" s="107">
        <f>IF(OR($K77="",$M77="",$K77=0,$M77=0),"",$M77-$K77)</f>
      </c>
      <c r="P77" s="95"/>
      <c r="Q77" s="97"/>
    </row>
    <row r="78" spans="1:17" ht="17.25" customHeight="1">
      <c r="A78" s="50">
        <v>75</v>
      </c>
      <c r="B78" s="51" t="s">
        <v>160</v>
      </c>
      <c r="C78" s="51" t="s">
        <v>1306</v>
      </c>
      <c r="D78" s="52">
        <v>43594</v>
      </c>
      <c r="E78" s="53" t="s">
        <v>64</v>
      </c>
      <c r="F78" s="54"/>
      <c r="G78" s="55">
        <v>1</v>
      </c>
      <c r="H78" s="107">
        <v>97076345</v>
      </c>
      <c r="I78" s="80">
        <v>66050</v>
      </c>
      <c r="J78" s="95"/>
      <c r="K78" s="119"/>
      <c r="L78" s="82">
        <v>13007709</v>
      </c>
      <c r="M78" s="82"/>
      <c r="N78" s="53"/>
      <c r="O78" s="108"/>
      <c r="P78" s="95"/>
      <c r="Q78" s="97"/>
    </row>
    <row r="79" spans="1:17" ht="17.25" customHeight="1">
      <c r="A79" s="50">
        <v>76</v>
      </c>
      <c r="B79" s="53" t="s">
        <v>746</v>
      </c>
      <c r="C79" s="53" t="s">
        <v>747</v>
      </c>
      <c r="D79" s="52">
        <v>43314</v>
      </c>
      <c r="E79" s="53" t="s">
        <v>22</v>
      </c>
      <c r="F79" s="54">
        <v>62</v>
      </c>
      <c r="G79" s="55">
        <v>1</v>
      </c>
      <c r="H79" s="107">
        <v>95432132</v>
      </c>
      <c r="I79" s="80">
        <v>59753</v>
      </c>
      <c r="J79" s="95"/>
      <c r="K79" s="119">
        <v>178000000</v>
      </c>
      <c r="L79" s="82">
        <v>61236534</v>
      </c>
      <c r="M79" s="82">
        <v>791107538</v>
      </c>
      <c r="N79" s="83">
        <f>IF(OR(K79="",M79="",K79=0,M79=0),"",M79/K79)</f>
        <v>4.444424370786517</v>
      </c>
      <c r="O79" s="107">
        <f>IF(OR($K79="",$M79="",$K79=0,$M79=0),"",$M79-$K79)</f>
        <v>613107538</v>
      </c>
      <c r="P79" s="95"/>
      <c r="Q79" s="97"/>
    </row>
    <row r="80" spans="1:17" ht="17.25" customHeight="1">
      <c r="A80" s="50">
        <v>77</v>
      </c>
      <c r="B80" s="88" t="s">
        <v>524</v>
      </c>
      <c r="C80" s="88" t="s">
        <v>525</v>
      </c>
      <c r="D80" s="52">
        <v>43510</v>
      </c>
      <c r="E80" s="53" t="s">
        <v>64</v>
      </c>
      <c r="F80" s="54">
        <v>69</v>
      </c>
      <c r="G80" s="55">
        <v>1</v>
      </c>
      <c r="H80" s="107">
        <v>94911520</v>
      </c>
      <c r="I80" s="81">
        <v>57305</v>
      </c>
      <c r="J80" s="95"/>
      <c r="K80" s="119">
        <v>170000000</v>
      </c>
      <c r="L80" s="82">
        <v>28250000</v>
      </c>
      <c r="M80" s="82"/>
      <c r="N80" s="53"/>
      <c r="O80" s="108"/>
      <c r="P80" s="95"/>
      <c r="Q80" s="97"/>
    </row>
    <row r="81" spans="1:17" ht="17.25" customHeight="1">
      <c r="A81" s="50">
        <v>78</v>
      </c>
      <c r="B81" s="88" t="s">
        <v>1208</v>
      </c>
      <c r="C81" s="88" t="s">
        <v>1209</v>
      </c>
      <c r="D81" s="52">
        <v>42796</v>
      </c>
      <c r="E81" s="57" t="s">
        <v>15</v>
      </c>
      <c r="F81" s="54">
        <v>51</v>
      </c>
      <c r="G81" s="55">
        <v>1</v>
      </c>
      <c r="H81" s="111">
        <v>93630000</v>
      </c>
      <c r="I81" s="101">
        <v>63238</v>
      </c>
      <c r="J81" s="95"/>
      <c r="K81" s="119">
        <v>97000000</v>
      </c>
      <c r="L81" s="82">
        <v>88411916</v>
      </c>
      <c r="M81" s="82">
        <v>619021436</v>
      </c>
      <c r="N81" s="83">
        <f>IF(OR(K81="",M81="",K81=0,M81=0),"",M81/K81)</f>
        <v>6.381664288659794</v>
      </c>
      <c r="O81" s="107">
        <f>IF(OR($K81="",$M81="",$K81=0,$M81=0),"",$M81-$K81)</f>
        <v>522021436</v>
      </c>
      <c r="P81" s="95"/>
      <c r="Q81" s="97"/>
    </row>
    <row r="82" spans="1:17" ht="17.25" customHeight="1">
      <c r="A82" s="50">
        <v>79</v>
      </c>
      <c r="B82" s="51" t="s">
        <v>175</v>
      </c>
      <c r="C82" s="51" t="s">
        <v>175</v>
      </c>
      <c r="D82" s="52">
        <v>43062</v>
      </c>
      <c r="E82" s="57" t="s">
        <v>15</v>
      </c>
      <c r="F82" s="54">
        <v>68</v>
      </c>
      <c r="G82" s="55">
        <v>1</v>
      </c>
      <c r="H82" s="111">
        <v>93373162</v>
      </c>
      <c r="I82" s="101">
        <v>65773</v>
      </c>
      <c r="J82" s="95"/>
      <c r="K82" s="119">
        <v>3900000</v>
      </c>
      <c r="L82" s="82"/>
      <c r="M82" s="82"/>
      <c r="N82" s="83">
        <f>IF(OR(K82="",M82="",K82=0,M82=0),"",M82/K82)</f>
      </c>
      <c r="O82" s="107">
        <f>IF(OR($K82="",$M82="",$K82=0,$M82=0),"",$M82-$K82)</f>
      </c>
      <c r="P82" s="95"/>
      <c r="Q82" s="97"/>
    </row>
    <row r="83" spans="1:17" ht="17.25" customHeight="1">
      <c r="A83" s="50">
        <v>80</v>
      </c>
      <c r="B83" s="53" t="s">
        <v>172</v>
      </c>
      <c r="C83" s="53" t="s">
        <v>172</v>
      </c>
      <c r="D83" s="84">
        <v>42962</v>
      </c>
      <c r="E83" s="53" t="s">
        <v>15</v>
      </c>
      <c r="F83" s="55">
        <v>78</v>
      </c>
      <c r="G83" s="55">
        <v>1</v>
      </c>
      <c r="H83" s="111">
        <v>93223156</v>
      </c>
      <c r="I83" s="101">
        <v>70658</v>
      </c>
      <c r="J83" s="95"/>
      <c r="K83" s="119">
        <v>3900000</v>
      </c>
      <c r="L83" s="82"/>
      <c r="M83" s="82"/>
      <c r="N83" s="83">
        <f>IF(OR(K83="",M83="",K83=0,M83=0),"",M83/K83)</f>
      </c>
      <c r="O83" s="107">
        <f>IF(OR($K83="",$M83="",$K83=0,$M83=0),"",$M83-$K83)</f>
      </c>
      <c r="P83" s="95"/>
      <c r="Q83" s="97"/>
    </row>
    <row r="84" spans="1:17" ht="17.25" customHeight="1">
      <c r="A84" s="50">
        <v>81</v>
      </c>
      <c r="B84" s="51" t="s">
        <v>1622</v>
      </c>
      <c r="C84" s="51" t="s">
        <v>1622</v>
      </c>
      <c r="D84" s="52">
        <v>44420</v>
      </c>
      <c r="E84" s="53" t="s">
        <v>64</v>
      </c>
      <c r="F84" s="54"/>
      <c r="G84" s="55">
        <v>1</v>
      </c>
      <c r="H84" s="147">
        <v>93169646</v>
      </c>
      <c r="I84" s="136">
        <v>55105</v>
      </c>
      <c r="J84" s="58"/>
      <c r="K84" s="137"/>
      <c r="L84" s="138"/>
      <c r="M84" s="139"/>
      <c r="N84" s="140"/>
      <c r="O84" s="141"/>
      <c r="P84" s="58"/>
      <c r="Q84" s="58"/>
    </row>
    <row r="85" spans="1:17" ht="17.25" customHeight="1">
      <c r="A85" s="50">
        <v>82</v>
      </c>
      <c r="B85" s="53" t="s">
        <v>143</v>
      </c>
      <c r="C85" s="53" t="s">
        <v>144</v>
      </c>
      <c r="D85" s="52">
        <v>43783</v>
      </c>
      <c r="E85" s="53" t="s">
        <v>64</v>
      </c>
      <c r="F85" s="54">
        <v>67</v>
      </c>
      <c r="G85" s="55">
        <v>1</v>
      </c>
      <c r="H85" s="107">
        <v>92927280</v>
      </c>
      <c r="I85" s="80">
        <v>60218</v>
      </c>
      <c r="J85" s="97"/>
      <c r="K85" s="120"/>
      <c r="L85" s="87"/>
      <c r="M85" s="82"/>
      <c r="N85" s="15"/>
      <c r="O85" s="109"/>
      <c r="P85" s="97"/>
      <c r="Q85" s="97"/>
    </row>
    <row r="86" spans="1:17" ht="17.25" customHeight="1">
      <c r="A86" s="50">
        <v>83</v>
      </c>
      <c r="B86" s="51" t="s">
        <v>981</v>
      </c>
      <c r="C86" s="51" t="s">
        <v>982</v>
      </c>
      <c r="D86" s="52">
        <v>43048</v>
      </c>
      <c r="E86" s="57" t="s">
        <v>187</v>
      </c>
      <c r="F86" s="54">
        <v>50</v>
      </c>
      <c r="G86" s="55">
        <v>1</v>
      </c>
      <c r="H86" s="111">
        <v>90821375</v>
      </c>
      <c r="I86" s="101">
        <v>65248</v>
      </c>
      <c r="J86" s="95"/>
      <c r="K86" s="119">
        <v>28000000</v>
      </c>
      <c r="L86" s="82">
        <v>16759161</v>
      </c>
      <c r="M86" s="82"/>
      <c r="N86" s="83">
        <f>IF(OR(K86="",M86="",K86=0,M86=0),"",M86/K86)</f>
      </c>
      <c r="O86" s="107">
        <f>IF(OR($K86="",$M86="",$K86=0,$M86=0),"",$M86-$K86)</f>
      </c>
      <c r="P86" s="95"/>
      <c r="Q86" s="97"/>
    </row>
    <row r="87" spans="1:17" ht="17.25" customHeight="1">
      <c r="A87" s="50">
        <v>84</v>
      </c>
      <c r="B87" s="53" t="s">
        <v>270</v>
      </c>
      <c r="C87" s="53" t="s">
        <v>271</v>
      </c>
      <c r="D87" s="52">
        <v>43769</v>
      </c>
      <c r="E87" s="53" t="s">
        <v>64</v>
      </c>
      <c r="F87" s="54"/>
      <c r="G87" s="55">
        <v>1</v>
      </c>
      <c r="H87" s="113">
        <v>88464580</v>
      </c>
      <c r="I87" s="127">
        <v>55373</v>
      </c>
      <c r="J87" s="97"/>
      <c r="K87" s="120"/>
      <c r="L87" s="87"/>
      <c r="M87" s="82"/>
      <c r="N87" s="15"/>
      <c r="O87" s="109"/>
      <c r="P87" s="97"/>
      <c r="Q87" s="97"/>
    </row>
    <row r="88" spans="1:17" ht="17.25" customHeight="1">
      <c r="A88" s="50">
        <v>85</v>
      </c>
      <c r="B88" s="51" t="s">
        <v>1607</v>
      </c>
      <c r="C88" s="51" t="s">
        <v>1606</v>
      </c>
      <c r="D88" s="52">
        <v>44406</v>
      </c>
      <c r="E88" s="53" t="s">
        <v>64</v>
      </c>
      <c r="F88" s="54">
        <v>73</v>
      </c>
      <c r="G88" s="55">
        <v>1</v>
      </c>
      <c r="H88" s="147">
        <v>87578470</v>
      </c>
      <c r="I88" s="136">
        <v>52649</v>
      </c>
      <c r="J88" s="58"/>
      <c r="K88" s="137"/>
      <c r="L88" s="138"/>
      <c r="M88" s="139"/>
      <c r="N88" s="140"/>
      <c r="O88" s="141"/>
      <c r="P88" s="58"/>
      <c r="Q88" s="58"/>
    </row>
    <row r="89" spans="1:17" ht="17.25" customHeight="1">
      <c r="A89" s="50">
        <v>86</v>
      </c>
      <c r="B89" s="51" t="s">
        <v>740</v>
      </c>
      <c r="C89" s="51" t="s">
        <v>741</v>
      </c>
      <c r="D89" s="52">
        <v>43321</v>
      </c>
      <c r="E89" s="53" t="s">
        <v>15</v>
      </c>
      <c r="F89" s="54"/>
      <c r="G89" s="55">
        <v>1</v>
      </c>
      <c r="H89" s="107">
        <v>87485465</v>
      </c>
      <c r="I89" s="81">
        <v>53708</v>
      </c>
      <c r="J89" s="95"/>
      <c r="K89" s="119">
        <v>130000000</v>
      </c>
      <c r="L89" s="82">
        <v>45402195</v>
      </c>
      <c r="M89" s="82">
        <v>315960074</v>
      </c>
      <c r="N89" s="83">
        <f>IF(OR(K89="",M89="",K89=0,M89=0),"",M89/K89)</f>
        <v>2.430462107692308</v>
      </c>
      <c r="O89" s="107">
        <f>IF(OR($K89="",$M89="",$K89=0,$M89=0),"",$M89-$K89)</f>
        <v>185960074</v>
      </c>
      <c r="P89" s="95"/>
      <c r="Q89" s="97"/>
    </row>
    <row r="90" spans="1:17" ht="17.25" customHeight="1">
      <c r="A90" s="50">
        <v>87</v>
      </c>
      <c r="B90" s="51" t="s">
        <v>1104</v>
      </c>
      <c r="C90" s="51" t="s">
        <v>1105</v>
      </c>
      <c r="D90" s="52">
        <v>42922</v>
      </c>
      <c r="E90" s="57" t="s">
        <v>15</v>
      </c>
      <c r="F90" s="54">
        <v>71</v>
      </c>
      <c r="G90" s="55">
        <v>1</v>
      </c>
      <c r="H90" s="111">
        <v>87151695</v>
      </c>
      <c r="I90" s="101">
        <v>57333</v>
      </c>
      <c r="J90" s="95"/>
      <c r="K90" s="119">
        <v>175000000</v>
      </c>
      <c r="L90" s="82">
        <v>117027503</v>
      </c>
      <c r="M90" s="82">
        <v>880166924</v>
      </c>
      <c r="N90" s="83">
        <f>IF(OR(K90="",M90="",K90=0,M90=0),"",M90/K90)</f>
        <v>5.02952528</v>
      </c>
      <c r="O90" s="107">
        <f>IF(OR($K90="",$M90="",$K90=0,$M90=0),"",$M90-$K90)</f>
        <v>705166924</v>
      </c>
      <c r="P90" s="95"/>
      <c r="Q90" s="97"/>
    </row>
    <row r="91" spans="1:17" ht="17.25" customHeight="1">
      <c r="A91" s="50">
        <v>88</v>
      </c>
      <c r="B91" s="88" t="s">
        <v>471</v>
      </c>
      <c r="C91" s="88" t="s">
        <v>471</v>
      </c>
      <c r="D91" s="52">
        <v>43559</v>
      </c>
      <c r="E91" s="53" t="s">
        <v>15</v>
      </c>
      <c r="F91" s="54">
        <v>61</v>
      </c>
      <c r="G91" s="55">
        <v>1</v>
      </c>
      <c r="H91" s="107">
        <v>86519910</v>
      </c>
      <c r="I91" s="81">
        <v>53767</v>
      </c>
      <c r="J91" s="95"/>
      <c r="K91" s="119">
        <v>100000000</v>
      </c>
      <c r="L91" s="82">
        <v>53505326</v>
      </c>
      <c r="M91" s="82">
        <v>345913630</v>
      </c>
      <c r="N91" s="83">
        <f>IF(OR(K91="",M91="",K91=0,M91=0),"",M91/K91)</f>
        <v>3.4591363</v>
      </c>
      <c r="O91" s="107">
        <f>IF(OR($K91="",$M91="",$K91=0,$M91=0),"",$M91-$K91)</f>
        <v>245913630</v>
      </c>
      <c r="P91" s="95"/>
      <c r="Q91" s="97"/>
    </row>
    <row r="92" spans="1:17" ht="17.25" customHeight="1">
      <c r="A92" s="50">
        <v>89</v>
      </c>
      <c r="B92" s="51" t="s">
        <v>1832</v>
      </c>
      <c r="C92" s="51" t="s">
        <v>1832</v>
      </c>
      <c r="D92" s="84">
        <v>44651</v>
      </c>
      <c r="E92" s="53" t="s">
        <v>15</v>
      </c>
      <c r="F92" s="54">
        <v>59</v>
      </c>
      <c r="G92" s="55">
        <v>1</v>
      </c>
      <c r="H92" s="147">
        <v>85710515</v>
      </c>
      <c r="I92" s="136">
        <v>47057</v>
      </c>
      <c r="J92" s="58"/>
      <c r="K92" s="137"/>
      <c r="L92" s="138"/>
      <c r="M92" s="139"/>
      <c r="N92" s="140"/>
      <c r="O92" s="141"/>
      <c r="P92" s="58"/>
      <c r="Q92" s="58"/>
    </row>
    <row r="93" spans="1:17" ht="17.25" customHeight="1">
      <c r="A93" s="50">
        <v>90</v>
      </c>
      <c r="B93" s="88" t="s">
        <v>170</v>
      </c>
      <c r="C93" s="88" t="s">
        <v>170</v>
      </c>
      <c r="D93" s="52">
        <v>43509</v>
      </c>
      <c r="E93" s="53" t="s">
        <v>15</v>
      </c>
      <c r="F93" s="54"/>
      <c r="G93" s="55">
        <v>1</v>
      </c>
      <c r="H93" s="107">
        <v>84724687</v>
      </c>
      <c r="I93" s="81">
        <v>57757</v>
      </c>
      <c r="J93" s="95"/>
      <c r="K93" s="119"/>
      <c r="L93" s="82"/>
      <c r="M93" s="82"/>
      <c r="N93" s="53"/>
      <c r="O93" s="108"/>
      <c r="P93" s="95"/>
      <c r="Q93" s="97"/>
    </row>
    <row r="94" spans="1:17" ht="17.25" customHeight="1">
      <c r="A94" s="50">
        <v>91</v>
      </c>
      <c r="B94" s="88" t="s">
        <v>1307</v>
      </c>
      <c r="C94" s="88" t="s">
        <v>1308</v>
      </c>
      <c r="D94" s="52">
        <v>42803</v>
      </c>
      <c r="E94" s="90" t="s">
        <v>15</v>
      </c>
      <c r="F94" s="54">
        <v>52</v>
      </c>
      <c r="G94" s="55">
        <v>1</v>
      </c>
      <c r="H94" s="111">
        <v>82120064</v>
      </c>
      <c r="I94" s="125">
        <v>50563</v>
      </c>
      <c r="J94" s="95"/>
      <c r="K94" s="119">
        <v>185000000</v>
      </c>
      <c r="L94" s="82">
        <v>61025472</v>
      </c>
      <c r="M94" s="82">
        <v>566652812</v>
      </c>
      <c r="N94" s="83">
        <f>IF(OR(K94="",M94="",K94=0,M94=0),"",M94/K94)</f>
        <v>3.062988172972973</v>
      </c>
      <c r="O94" s="107">
        <f>IF(OR($K94="",$M94="",$K94=0,$M94=0),"",$M94-$K94)</f>
        <v>381652812</v>
      </c>
      <c r="P94" s="95"/>
      <c r="Q94" s="97"/>
    </row>
    <row r="95" spans="1:17" ht="17.25" customHeight="1">
      <c r="A95" s="50">
        <v>92</v>
      </c>
      <c r="B95" s="51" t="s">
        <v>1309</v>
      </c>
      <c r="C95" s="51" t="s">
        <v>1125</v>
      </c>
      <c r="D95" s="52">
        <v>42894</v>
      </c>
      <c r="E95" s="57" t="s">
        <v>22</v>
      </c>
      <c r="F95" s="54"/>
      <c r="G95" s="55">
        <v>1</v>
      </c>
      <c r="H95" s="111">
        <v>81771568</v>
      </c>
      <c r="I95" s="101">
        <v>52532</v>
      </c>
      <c r="J95" s="95"/>
      <c r="K95" s="119">
        <v>125000000</v>
      </c>
      <c r="L95" s="82">
        <v>31688375</v>
      </c>
      <c r="M95" s="82">
        <v>410333326</v>
      </c>
      <c r="N95" s="83">
        <f>IF(OR(K95="",M95="",K95=0,M95=0),"",M95/K95)</f>
        <v>3.282666608</v>
      </c>
      <c r="O95" s="107">
        <f>IF(OR($K95="",$M95="",$K95=0,$M95=0),"",$M95-$K95)</f>
        <v>285333326</v>
      </c>
      <c r="P95" s="95"/>
      <c r="Q95" s="97"/>
    </row>
    <row r="96" spans="1:17" ht="17.25" customHeight="1">
      <c r="A96" s="50">
        <v>93</v>
      </c>
      <c r="B96" s="51" t="s">
        <v>1114</v>
      </c>
      <c r="C96" s="51" t="s">
        <v>1115</v>
      </c>
      <c r="D96" s="52">
        <v>42908</v>
      </c>
      <c r="E96" s="57" t="s">
        <v>22</v>
      </c>
      <c r="F96" s="54">
        <v>59</v>
      </c>
      <c r="G96" s="55">
        <v>1</v>
      </c>
      <c r="H96" s="111">
        <v>81633485</v>
      </c>
      <c r="I96" s="101">
        <v>53824</v>
      </c>
      <c r="J96" s="95"/>
      <c r="K96" s="119">
        <v>217000000</v>
      </c>
      <c r="L96" s="82">
        <v>44680073</v>
      </c>
      <c r="M96" s="82">
        <v>605425157</v>
      </c>
      <c r="N96" s="83">
        <f>IF(OR(K96="",M96="",K96=0,M96=0),"",M96/K96)</f>
        <v>2.78997768202765</v>
      </c>
      <c r="O96" s="107">
        <f>IF(OR($K96="",$M96="",$K96=0,$M96=0),"",$M96-$K96)</f>
        <v>388425157</v>
      </c>
      <c r="P96" s="95"/>
      <c r="Q96" s="97"/>
    </row>
    <row r="97" spans="1:17" ht="17.25" customHeight="1">
      <c r="A97" s="50">
        <v>94</v>
      </c>
      <c r="B97" s="51" t="s">
        <v>1916</v>
      </c>
      <c r="C97" s="51" t="s">
        <v>1915</v>
      </c>
      <c r="D97" s="168">
        <v>44777</v>
      </c>
      <c r="E97" s="53" t="s">
        <v>15</v>
      </c>
      <c r="F97" s="54">
        <v>78</v>
      </c>
      <c r="G97" s="55">
        <v>1</v>
      </c>
      <c r="H97" s="147">
        <v>81565520</v>
      </c>
      <c r="I97" s="136">
        <v>44896</v>
      </c>
      <c r="J97" s="58"/>
      <c r="K97" s="137"/>
      <c r="L97" s="138"/>
      <c r="M97" s="139"/>
      <c r="N97" s="140"/>
      <c r="O97" s="141"/>
      <c r="P97" s="58"/>
      <c r="Q97" s="58"/>
    </row>
    <row r="98" spans="1:17" ht="17.25" customHeight="1">
      <c r="A98" s="50">
        <v>95</v>
      </c>
      <c r="B98" s="51" t="s">
        <v>1652</v>
      </c>
      <c r="C98" s="51" t="s">
        <v>1651</v>
      </c>
      <c r="D98" s="52">
        <v>44441</v>
      </c>
      <c r="E98" s="53" t="s">
        <v>64</v>
      </c>
      <c r="F98" s="54"/>
      <c r="G98" s="55">
        <v>1</v>
      </c>
      <c r="H98" s="147">
        <v>79672173</v>
      </c>
      <c r="I98" s="136">
        <v>47342</v>
      </c>
      <c r="J98" s="58"/>
      <c r="K98" s="137"/>
      <c r="L98" s="138"/>
      <c r="M98" s="139"/>
      <c r="N98" s="140"/>
      <c r="O98" s="141"/>
      <c r="P98" s="58"/>
      <c r="Q98" s="58"/>
    </row>
    <row r="99" spans="1:17" ht="17.25" customHeight="1">
      <c r="A99" s="50">
        <v>96</v>
      </c>
      <c r="B99" s="53" t="s">
        <v>428</v>
      </c>
      <c r="C99" s="53" t="s">
        <v>429</v>
      </c>
      <c r="D99" s="52">
        <v>43601</v>
      </c>
      <c r="E99" s="53" t="s">
        <v>187</v>
      </c>
      <c r="F99" s="54">
        <v>56</v>
      </c>
      <c r="G99" s="55">
        <v>1</v>
      </c>
      <c r="H99" s="107">
        <v>78988835</v>
      </c>
      <c r="I99" s="80">
        <v>51559</v>
      </c>
      <c r="J99" s="95"/>
      <c r="K99" s="119">
        <v>55000000</v>
      </c>
      <c r="L99" s="82">
        <v>56818067</v>
      </c>
      <c r="M99" s="82">
        <v>316005492</v>
      </c>
      <c r="N99" s="83">
        <f>IF(OR(K99="",M99="",K99=0,M99=0),"",M99/K99)</f>
        <v>5.7455544</v>
      </c>
      <c r="O99" s="107">
        <f>IF(OR($K99="",$M99="",$K99=0,$M99=0),"",$M99-$K99)</f>
        <v>261005492</v>
      </c>
      <c r="P99" s="95"/>
      <c r="Q99" s="97"/>
    </row>
    <row r="100" spans="1:17" ht="17.25" customHeight="1">
      <c r="A100" s="50">
        <v>97</v>
      </c>
      <c r="B100" s="51" t="s">
        <v>552</v>
      </c>
      <c r="C100" s="51" t="s">
        <v>553</v>
      </c>
      <c r="D100" s="52">
        <v>43489</v>
      </c>
      <c r="E100" s="53" t="s">
        <v>22</v>
      </c>
      <c r="F100" s="54">
        <v>54</v>
      </c>
      <c r="G100" s="55">
        <v>1</v>
      </c>
      <c r="H100" s="107">
        <v>77563439</v>
      </c>
      <c r="I100" s="81">
        <v>53790</v>
      </c>
      <c r="J100" s="95"/>
      <c r="K100" s="119">
        <v>48000000</v>
      </c>
      <c r="L100" s="82">
        <v>14504315</v>
      </c>
      <c r="M100" s="82">
        <v>81025217</v>
      </c>
      <c r="N100" s="83">
        <f>IF(OR(K100="",M100="",K100=0,M100=0),"",M100/K100)</f>
        <v>1.6880253541666668</v>
      </c>
      <c r="O100" s="107">
        <f>IF(OR($K100="",$M100="",$K100=0,$M100=0),"",$M100-$K100)</f>
        <v>33025217</v>
      </c>
      <c r="P100" s="95"/>
      <c r="Q100" s="97"/>
    </row>
    <row r="101" spans="1:17" ht="17.25" customHeight="1">
      <c r="A101" s="50">
        <v>98</v>
      </c>
      <c r="B101" s="53" t="s">
        <v>1310</v>
      </c>
      <c r="C101" s="53" t="s">
        <v>1311</v>
      </c>
      <c r="D101" s="52">
        <v>42712</v>
      </c>
      <c r="E101" s="53" t="s">
        <v>187</v>
      </c>
      <c r="F101" s="86"/>
      <c r="G101" s="55">
        <v>1</v>
      </c>
      <c r="H101" s="111">
        <v>77107627</v>
      </c>
      <c r="I101" s="105">
        <v>55424</v>
      </c>
      <c r="J101" s="95"/>
      <c r="K101" s="119">
        <v>45000000</v>
      </c>
      <c r="L101" s="82">
        <v>17500000</v>
      </c>
      <c r="M101" s="82">
        <v>114455140</v>
      </c>
      <c r="N101" s="83">
        <f>IF(OR(K101="",M101="",K101=0,M101=0),"",M101/K101)</f>
        <v>2.5434475555555554</v>
      </c>
      <c r="O101" s="107">
        <f>IF(OR($K101="",$M101="",$K101=0,$M101=0),"",$M101-$K101)</f>
        <v>69455140</v>
      </c>
      <c r="P101" s="95"/>
      <c r="Q101" s="97"/>
    </row>
    <row r="102" spans="1:17" ht="17.25" customHeight="1">
      <c r="A102" s="50">
        <v>99</v>
      </c>
      <c r="B102" s="51" t="s">
        <v>281</v>
      </c>
      <c r="C102" s="51" t="s">
        <v>282</v>
      </c>
      <c r="D102" s="52">
        <v>43734</v>
      </c>
      <c r="E102" s="57" t="s">
        <v>187</v>
      </c>
      <c r="F102" s="54">
        <v>60</v>
      </c>
      <c r="G102" s="55">
        <v>1</v>
      </c>
      <c r="H102" s="107">
        <v>74840598</v>
      </c>
      <c r="I102" s="81">
        <v>50221</v>
      </c>
      <c r="J102" s="95"/>
      <c r="K102" s="119"/>
      <c r="L102" s="82"/>
      <c r="M102" s="82"/>
      <c r="N102" s="53"/>
      <c r="O102" s="108"/>
      <c r="P102" s="95"/>
      <c r="Q102" s="97"/>
    </row>
    <row r="103" spans="1:17" ht="17.25" customHeight="1">
      <c r="A103" s="50">
        <v>100</v>
      </c>
      <c r="B103" s="53" t="s">
        <v>1084</v>
      </c>
      <c r="C103" s="53" t="s">
        <v>1085</v>
      </c>
      <c r="D103" s="84">
        <v>42957</v>
      </c>
      <c r="E103" s="53" t="s">
        <v>15</v>
      </c>
      <c r="F103" s="55">
        <v>46</v>
      </c>
      <c r="G103" s="55">
        <v>1</v>
      </c>
      <c r="H103" s="111">
        <v>74186112</v>
      </c>
      <c r="I103" s="101">
        <v>51118</v>
      </c>
      <c r="J103" s="95"/>
      <c r="K103" s="119">
        <v>15000000</v>
      </c>
      <c r="L103" s="82">
        <v>35006404</v>
      </c>
      <c r="M103" s="82">
        <v>306515884</v>
      </c>
      <c r="N103" s="83">
        <f>IF(OR(K103="",M103="",K103=0,M103=0),"",M103/K103)</f>
        <v>20.434392266666666</v>
      </c>
      <c r="O103" s="107">
        <f>IF(OR($K103="",$M103="",$K103=0,$M103=0),"",$M103-$K103)</f>
        <v>291515884</v>
      </c>
      <c r="P103" s="95"/>
      <c r="Q103" s="97"/>
    </row>
    <row r="104" spans="1:17" ht="17.25" customHeight="1">
      <c r="A104" s="50">
        <v>101</v>
      </c>
      <c r="B104" s="51" t="s">
        <v>1801</v>
      </c>
      <c r="C104" s="51" t="s">
        <v>1800</v>
      </c>
      <c r="D104" s="168">
        <v>44609</v>
      </c>
      <c r="E104" s="53" t="s">
        <v>64</v>
      </c>
      <c r="F104" s="54"/>
      <c r="G104" s="55">
        <v>1</v>
      </c>
      <c r="H104" s="147">
        <v>74018110</v>
      </c>
      <c r="I104" s="136">
        <v>42128</v>
      </c>
      <c r="J104" s="58"/>
      <c r="K104" s="137"/>
      <c r="L104" s="138"/>
      <c r="M104" s="139"/>
      <c r="N104" s="140"/>
      <c r="O104" s="141"/>
      <c r="P104" s="58"/>
      <c r="Q104" s="58"/>
    </row>
    <row r="105" spans="1:17" ht="17.25" customHeight="1">
      <c r="A105" s="50">
        <v>102</v>
      </c>
      <c r="B105" s="53" t="s">
        <v>120</v>
      </c>
      <c r="C105" s="53" t="s">
        <v>121</v>
      </c>
      <c r="D105" s="52">
        <v>43832</v>
      </c>
      <c r="E105" s="53" t="s">
        <v>187</v>
      </c>
      <c r="F105" s="54">
        <v>60</v>
      </c>
      <c r="G105" s="55">
        <v>1</v>
      </c>
      <c r="H105" s="107">
        <v>73059735</v>
      </c>
      <c r="I105" s="80">
        <v>46802</v>
      </c>
      <c r="J105" s="97"/>
      <c r="K105" s="120"/>
      <c r="L105" s="87"/>
      <c r="M105" s="82"/>
      <c r="N105" s="15"/>
      <c r="O105" s="109"/>
      <c r="P105" s="97"/>
      <c r="Q105" s="97"/>
    </row>
    <row r="106" spans="1:17" ht="17.25" customHeight="1">
      <c r="A106" s="50">
        <v>103</v>
      </c>
      <c r="B106" s="51" t="s">
        <v>1614</v>
      </c>
      <c r="C106" s="51" t="s">
        <v>1619</v>
      </c>
      <c r="D106" s="52">
        <v>44413</v>
      </c>
      <c r="E106" s="53" t="s">
        <v>15</v>
      </c>
      <c r="F106" s="54">
        <v>62</v>
      </c>
      <c r="G106" s="55">
        <v>1</v>
      </c>
      <c r="H106" s="147">
        <v>72766630</v>
      </c>
      <c r="I106" s="136">
        <v>43456</v>
      </c>
      <c r="J106" s="58"/>
      <c r="K106" s="137"/>
      <c r="L106" s="138"/>
      <c r="M106" s="139"/>
      <c r="N106" s="140"/>
      <c r="O106" s="141"/>
      <c r="P106" s="58"/>
      <c r="Q106" s="58"/>
    </row>
    <row r="107" spans="1:17" ht="17.25" customHeight="1">
      <c r="A107" s="50">
        <v>104</v>
      </c>
      <c r="B107" s="51" t="s">
        <v>1031</v>
      </c>
      <c r="C107" s="51" t="s">
        <v>1032</v>
      </c>
      <c r="D107" s="52">
        <v>42999</v>
      </c>
      <c r="E107" s="57" t="s">
        <v>64</v>
      </c>
      <c r="F107" s="54"/>
      <c r="G107" s="55">
        <v>1</v>
      </c>
      <c r="H107" s="111">
        <v>72685910</v>
      </c>
      <c r="I107" s="101">
        <v>50857</v>
      </c>
      <c r="J107" s="95"/>
      <c r="K107" s="119">
        <v>104000000</v>
      </c>
      <c r="L107" s="82">
        <v>39023010</v>
      </c>
      <c r="M107" s="82">
        <v>410878571</v>
      </c>
      <c r="N107" s="83">
        <f>IF(OR(K107="",M107="",K107=0,M107=0),"",M107/K107)</f>
        <v>3.9507554903846156</v>
      </c>
      <c r="O107" s="107">
        <f>IF(OR($K107="",$M107="",$K107=0,$M107=0),"",$M107-$K107)</f>
        <v>306878571</v>
      </c>
      <c r="P107" s="95"/>
      <c r="Q107" s="97"/>
    </row>
    <row r="108" spans="1:17" ht="17.25" customHeight="1">
      <c r="A108" s="50">
        <v>105</v>
      </c>
      <c r="B108" s="53" t="s">
        <v>1016</v>
      </c>
      <c r="C108" s="53" t="s">
        <v>1017</v>
      </c>
      <c r="D108" s="84">
        <v>43013</v>
      </c>
      <c r="E108" s="85" t="s">
        <v>15</v>
      </c>
      <c r="F108" s="55">
        <v>65</v>
      </c>
      <c r="G108" s="55">
        <v>1</v>
      </c>
      <c r="H108" s="111">
        <v>71475168</v>
      </c>
      <c r="I108" s="101">
        <v>45080</v>
      </c>
      <c r="J108" s="95"/>
      <c r="K108" s="119">
        <v>150000000</v>
      </c>
      <c r="L108" s="82">
        <v>32753122</v>
      </c>
      <c r="M108" s="82">
        <v>259344059</v>
      </c>
      <c r="N108" s="83">
        <f>IF(OR(K108="",M108="",K108=0,M108=0),"",M108/K108)</f>
        <v>1.7289603933333333</v>
      </c>
      <c r="O108" s="107">
        <f>IF(OR($K108="",$M108="",$K108=0,$M108=0),"",$M108-$K108)</f>
        <v>109344059</v>
      </c>
      <c r="P108" s="95"/>
      <c r="Q108" s="97"/>
    </row>
    <row r="109" spans="1:17" ht="17.25" customHeight="1">
      <c r="A109" s="50">
        <v>106</v>
      </c>
      <c r="B109" s="53" t="s">
        <v>698</v>
      </c>
      <c r="C109" s="53" t="s">
        <v>699</v>
      </c>
      <c r="D109" s="52">
        <v>43363</v>
      </c>
      <c r="E109" s="53" t="s">
        <v>22</v>
      </c>
      <c r="F109" s="54">
        <v>58</v>
      </c>
      <c r="G109" s="55">
        <v>1</v>
      </c>
      <c r="H109" s="107">
        <v>70513326</v>
      </c>
      <c r="I109" s="80">
        <v>51160</v>
      </c>
      <c r="J109" s="95"/>
      <c r="K109" s="119"/>
      <c r="L109" s="82">
        <v>1638895</v>
      </c>
      <c r="M109" s="82"/>
      <c r="N109" s="83">
        <f>IF(OR(K109="",M109="",K109=0,M109=0),"",M109/K109)</f>
      </c>
      <c r="O109" s="107">
        <f>IF(OR($K109="",$M109="",$K109=0,$M109=0),"",$M109-$K109)</f>
      </c>
      <c r="P109" s="95"/>
      <c r="Q109" s="97"/>
    </row>
    <row r="110" spans="1:17" ht="17.25" customHeight="1">
      <c r="A110" s="50">
        <v>107</v>
      </c>
      <c r="B110" s="51" t="s">
        <v>956</v>
      </c>
      <c r="C110" s="51" t="s">
        <v>957</v>
      </c>
      <c r="D110" s="52">
        <v>43076</v>
      </c>
      <c r="E110" s="57" t="s">
        <v>22</v>
      </c>
      <c r="F110" s="54">
        <v>54</v>
      </c>
      <c r="G110" s="55">
        <v>1</v>
      </c>
      <c r="H110" s="111">
        <v>69518077</v>
      </c>
      <c r="I110" s="101">
        <v>50260</v>
      </c>
      <c r="J110" s="95"/>
      <c r="K110" s="119">
        <v>69000000</v>
      </c>
      <c r="L110" s="82">
        <v>29651193</v>
      </c>
      <c r="M110" s="82">
        <v>104029443</v>
      </c>
      <c r="N110" s="83">
        <f>IF(OR(K110="",M110="",K110=0,M110=0),"",M110/K110)</f>
        <v>1.5076730869565218</v>
      </c>
      <c r="O110" s="107">
        <f>IF(OR($K110="",$M110="",$K110=0,$M110=0),"",$M110-$K110)</f>
        <v>35029443</v>
      </c>
      <c r="P110" s="95"/>
      <c r="Q110" s="97"/>
    </row>
    <row r="111" spans="1:17" ht="17.25" customHeight="1">
      <c r="A111" s="50">
        <v>108</v>
      </c>
      <c r="B111" s="51" t="s">
        <v>1736</v>
      </c>
      <c r="C111" s="51" t="s">
        <v>1735</v>
      </c>
      <c r="D111" s="168">
        <v>44525</v>
      </c>
      <c r="E111" s="53" t="s">
        <v>64</v>
      </c>
      <c r="F111" s="54"/>
      <c r="G111" s="55">
        <v>1</v>
      </c>
      <c r="H111" s="147">
        <v>69392190</v>
      </c>
      <c r="I111" s="136">
        <v>42184</v>
      </c>
      <c r="J111" s="58"/>
      <c r="K111" s="137"/>
      <c r="L111" s="138"/>
      <c r="M111" s="139"/>
      <c r="N111" s="140"/>
      <c r="O111" s="141"/>
      <c r="P111" s="58"/>
      <c r="Q111" s="58"/>
    </row>
    <row r="112" spans="1:17" ht="17.25" customHeight="1">
      <c r="A112" s="50">
        <v>109</v>
      </c>
      <c r="B112" s="53" t="s">
        <v>590</v>
      </c>
      <c r="C112" s="53" t="s">
        <v>591</v>
      </c>
      <c r="D112" s="52">
        <v>43461</v>
      </c>
      <c r="E112" s="53" t="s">
        <v>22</v>
      </c>
      <c r="F112" s="54">
        <v>55</v>
      </c>
      <c r="G112" s="55">
        <v>1</v>
      </c>
      <c r="H112" s="107">
        <v>68991583</v>
      </c>
      <c r="I112" s="81">
        <v>45697</v>
      </c>
      <c r="J112" s="95"/>
      <c r="K112" s="119">
        <v>100000000</v>
      </c>
      <c r="L112" s="82">
        <v>7559850</v>
      </c>
      <c r="M112" s="82">
        <v>80051040</v>
      </c>
      <c r="N112" s="83">
        <f>IF(OR(K112="",M112="",K112=0,M112=0),"",M112/K112)</f>
        <v>0.8005104</v>
      </c>
      <c r="O112" s="107">
        <f>IF(OR($K112="",$M112="",$K112=0,$M112=0),"",$M112-$K112)</f>
        <v>-19948960</v>
      </c>
      <c r="P112" s="95"/>
      <c r="Q112" s="97"/>
    </row>
    <row r="113" spans="1:17" ht="17.25" customHeight="1">
      <c r="A113" s="50">
        <v>110</v>
      </c>
      <c r="B113" s="51" t="s">
        <v>1171</v>
      </c>
      <c r="C113" s="51" t="s">
        <v>1172</v>
      </c>
      <c r="D113" s="52">
        <v>42838</v>
      </c>
      <c r="E113" s="57" t="s">
        <v>15</v>
      </c>
      <c r="F113" s="54">
        <v>60</v>
      </c>
      <c r="G113" s="55">
        <v>1</v>
      </c>
      <c r="H113" s="111">
        <v>68969962</v>
      </c>
      <c r="I113" s="101">
        <v>50511</v>
      </c>
      <c r="J113" s="95"/>
      <c r="K113" s="119">
        <v>125000000</v>
      </c>
      <c r="L113" s="82">
        <v>50198902</v>
      </c>
      <c r="M113" s="82">
        <v>527965936</v>
      </c>
      <c r="N113" s="83">
        <f>IF(OR(K113="",M113="",K113=0,M113=0),"",M113/K113)</f>
        <v>4.223727488</v>
      </c>
      <c r="O113" s="107">
        <f>IF(OR($K113="",$M113="",$K113=0,$M113=0),"",$M113-$K113)</f>
        <v>402965936</v>
      </c>
      <c r="P113" s="95"/>
      <c r="Q113" s="97"/>
    </row>
    <row r="114" spans="1:17" ht="17.25" customHeight="1">
      <c r="A114" s="50">
        <v>111</v>
      </c>
      <c r="B114" s="88" t="s">
        <v>1213</v>
      </c>
      <c r="C114" s="88" t="s">
        <v>1214</v>
      </c>
      <c r="D114" s="52">
        <v>42789</v>
      </c>
      <c r="E114" s="57" t="s">
        <v>187</v>
      </c>
      <c r="F114" s="54">
        <v>50</v>
      </c>
      <c r="G114" s="55">
        <v>1</v>
      </c>
      <c r="H114" s="111">
        <v>66772090</v>
      </c>
      <c r="I114" s="101">
        <v>46027</v>
      </c>
      <c r="J114" s="95"/>
      <c r="K114" s="119">
        <v>40000000</v>
      </c>
      <c r="L114" s="82">
        <v>30436123</v>
      </c>
      <c r="M114" s="82">
        <v>158216655</v>
      </c>
      <c r="N114" s="83">
        <f>IF(OR(K114="",M114="",K114=0,M114=0),"",M114/K114)</f>
        <v>3.955416375</v>
      </c>
      <c r="O114" s="107">
        <f>IF(OR($K114="",$M114="",$K114=0,$M114=0),"",$M114-$K114)</f>
        <v>118216655</v>
      </c>
      <c r="P114" s="95"/>
      <c r="Q114" s="97"/>
    </row>
    <row r="115" spans="1:17" ht="17.25" customHeight="1">
      <c r="A115" s="50">
        <v>112</v>
      </c>
      <c r="B115" s="51" t="s">
        <v>278</v>
      </c>
      <c r="C115" s="51" t="s">
        <v>278</v>
      </c>
      <c r="D115" s="52">
        <v>43748</v>
      </c>
      <c r="E115" s="53" t="s">
        <v>22</v>
      </c>
      <c r="F115" s="54">
        <v>54</v>
      </c>
      <c r="G115" s="55">
        <v>1</v>
      </c>
      <c r="H115" s="107">
        <v>66467780</v>
      </c>
      <c r="I115" s="80">
        <v>41072</v>
      </c>
      <c r="J115" s="97"/>
      <c r="K115" s="120"/>
      <c r="L115" s="87"/>
      <c r="M115" s="82"/>
      <c r="N115" s="15"/>
      <c r="O115" s="109"/>
      <c r="P115" s="97"/>
      <c r="Q115" s="97"/>
    </row>
    <row r="116" spans="1:17" ht="17.25" customHeight="1">
      <c r="A116" s="50">
        <v>113</v>
      </c>
      <c r="B116" s="51" t="s">
        <v>1118</v>
      </c>
      <c r="C116" s="51" t="s">
        <v>1119</v>
      </c>
      <c r="D116" s="52">
        <v>42901</v>
      </c>
      <c r="E116" s="57" t="s">
        <v>64</v>
      </c>
      <c r="F116" s="54"/>
      <c r="G116" s="55">
        <v>1</v>
      </c>
      <c r="H116" s="111">
        <v>66059995</v>
      </c>
      <c r="I116" s="101">
        <v>48861</v>
      </c>
      <c r="J116" s="95"/>
      <c r="K116" s="119">
        <v>175000000</v>
      </c>
      <c r="L116" s="82">
        <v>53688680</v>
      </c>
      <c r="M116" s="82">
        <v>383889151</v>
      </c>
      <c r="N116" s="83">
        <f>IF(OR(K116="",M116="",K116=0,M116=0),"",M116/K116)</f>
        <v>2.193652291428571</v>
      </c>
      <c r="O116" s="107">
        <f>IF(OR($K116="",$M116="",$K116=0,$M116=0),"",$M116-$K116)</f>
        <v>208889151</v>
      </c>
      <c r="P116" s="95"/>
      <c r="Q116" s="97"/>
    </row>
    <row r="117" spans="1:17" ht="17.25" customHeight="1">
      <c r="A117" s="50">
        <v>114</v>
      </c>
      <c r="B117" s="53" t="s">
        <v>332</v>
      </c>
      <c r="C117" s="53" t="s">
        <v>333</v>
      </c>
      <c r="D117" s="52">
        <v>43692</v>
      </c>
      <c r="E117" s="53" t="s">
        <v>22</v>
      </c>
      <c r="F117" s="54">
        <v>61</v>
      </c>
      <c r="G117" s="55">
        <v>1</v>
      </c>
      <c r="H117" s="107">
        <v>65801451</v>
      </c>
      <c r="I117" s="80">
        <v>46296</v>
      </c>
      <c r="J117" s="95"/>
      <c r="K117" s="119"/>
      <c r="L117" s="82"/>
      <c r="M117" s="82"/>
      <c r="N117" s="53"/>
      <c r="O117" s="108"/>
      <c r="P117" s="95"/>
      <c r="Q117" s="97"/>
    </row>
    <row r="118" spans="1:17" ht="17.25" customHeight="1">
      <c r="A118" s="50">
        <v>115</v>
      </c>
      <c r="B118" s="51" t="s">
        <v>1556</v>
      </c>
      <c r="C118" s="51" t="s">
        <v>1555</v>
      </c>
      <c r="D118" s="52">
        <v>44371</v>
      </c>
      <c r="E118" s="53" t="s">
        <v>22</v>
      </c>
      <c r="F118" s="54">
        <v>62</v>
      </c>
      <c r="G118" s="55" t="e">
        <f>ROUNDUP(DATEDIF(D118,$B$846,"d")/7,0)</f>
        <v>#VALUE!</v>
      </c>
      <c r="H118" s="130">
        <v>65517152</v>
      </c>
      <c r="I118" s="132">
        <v>39605</v>
      </c>
      <c r="J118" s="58"/>
      <c r="K118" s="137"/>
      <c r="L118" s="138"/>
      <c r="M118" s="139"/>
      <c r="N118" s="140"/>
      <c r="O118" s="141"/>
      <c r="P118" s="58"/>
      <c r="Q118" s="58"/>
    </row>
    <row r="119" spans="1:17" ht="17.25" customHeight="1">
      <c r="A119" s="50">
        <v>116</v>
      </c>
      <c r="B119" s="51" t="s">
        <v>1799</v>
      </c>
      <c r="C119" s="51" t="s">
        <v>1798</v>
      </c>
      <c r="D119" s="168">
        <v>44602</v>
      </c>
      <c r="E119" s="53" t="s">
        <v>22</v>
      </c>
      <c r="F119" s="210"/>
      <c r="G119" s="55">
        <v>1</v>
      </c>
      <c r="H119" s="147">
        <v>65141835</v>
      </c>
      <c r="I119" s="136">
        <v>38022</v>
      </c>
      <c r="J119" s="58"/>
      <c r="K119" s="137"/>
      <c r="L119" s="138"/>
      <c r="M119" s="139"/>
      <c r="N119" s="140"/>
      <c r="O119" s="141"/>
      <c r="P119" s="58"/>
      <c r="Q119" s="58"/>
    </row>
    <row r="120" spans="1:17" ht="17.25" customHeight="1">
      <c r="A120" s="50">
        <v>117</v>
      </c>
      <c r="B120" s="51" t="s">
        <v>139</v>
      </c>
      <c r="C120" s="51" t="s">
        <v>140</v>
      </c>
      <c r="D120" s="52">
        <v>43874</v>
      </c>
      <c r="E120" s="53" t="s">
        <v>22</v>
      </c>
      <c r="F120" s="54">
        <v>61</v>
      </c>
      <c r="G120" s="55">
        <v>1</v>
      </c>
      <c r="H120" s="107">
        <v>65070925</v>
      </c>
      <c r="I120" s="80">
        <v>42982</v>
      </c>
      <c r="J120" s="97"/>
      <c r="K120" s="120"/>
      <c r="L120" s="87"/>
      <c r="M120" s="82"/>
      <c r="N120" s="15"/>
      <c r="O120" s="109"/>
      <c r="P120" s="97"/>
      <c r="Q120" s="97"/>
    </row>
    <row r="121" spans="1:17" ht="17.25" customHeight="1">
      <c r="A121" s="50">
        <v>118</v>
      </c>
      <c r="B121" s="53" t="s">
        <v>1061</v>
      </c>
      <c r="C121" s="53" t="s">
        <v>1062</v>
      </c>
      <c r="D121" s="84">
        <v>42978</v>
      </c>
      <c r="E121" s="53" t="s">
        <v>22</v>
      </c>
      <c r="F121" s="55">
        <v>52</v>
      </c>
      <c r="G121" s="55">
        <v>1</v>
      </c>
      <c r="H121" s="111">
        <v>65008678</v>
      </c>
      <c r="I121" s="101">
        <v>45350</v>
      </c>
      <c r="J121" s="95"/>
      <c r="K121" s="119">
        <v>50000000</v>
      </c>
      <c r="L121" s="82">
        <v>16776390</v>
      </c>
      <c r="M121" s="82">
        <v>51342000</v>
      </c>
      <c r="N121" s="83">
        <f>IF(OR(K121="",M121="",K121=0,M121=0),"",M121/K121)</f>
        <v>1.02684</v>
      </c>
      <c r="O121" s="107">
        <f>IF(OR($K121="",$M121="",$K121=0,$M121=0),"",$M121-$K121)</f>
        <v>1342000</v>
      </c>
      <c r="P121" s="95"/>
      <c r="Q121" s="97"/>
    </row>
    <row r="122" spans="1:17" ht="17.25" customHeight="1">
      <c r="A122" s="50">
        <v>119</v>
      </c>
      <c r="B122" s="53" t="s">
        <v>351</v>
      </c>
      <c r="C122" s="53" t="s">
        <v>351</v>
      </c>
      <c r="D122" s="52">
        <v>43636</v>
      </c>
      <c r="E122" s="53" t="s">
        <v>64</v>
      </c>
      <c r="F122" s="54">
        <v>83</v>
      </c>
      <c r="G122" s="55">
        <v>1</v>
      </c>
      <c r="H122" s="107">
        <v>64677660</v>
      </c>
      <c r="I122" s="80">
        <v>45060</v>
      </c>
      <c r="J122" s="95"/>
      <c r="K122" s="119"/>
      <c r="L122" s="82">
        <v>120908065</v>
      </c>
      <c r="M122" s="82"/>
      <c r="N122" s="53"/>
      <c r="O122" s="108"/>
      <c r="P122" s="95"/>
      <c r="Q122" s="97"/>
    </row>
    <row r="123" spans="1:17" ht="17.25" customHeight="1">
      <c r="A123" s="50">
        <v>120</v>
      </c>
      <c r="B123" s="53" t="s">
        <v>314</v>
      </c>
      <c r="C123" s="53" t="s">
        <v>315</v>
      </c>
      <c r="D123" s="52">
        <v>43727</v>
      </c>
      <c r="E123" s="53" t="s">
        <v>64</v>
      </c>
      <c r="F123" s="54">
        <v>73</v>
      </c>
      <c r="G123" s="55">
        <v>1</v>
      </c>
      <c r="H123" s="107">
        <v>64569180</v>
      </c>
      <c r="I123" s="80">
        <v>40634</v>
      </c>
      <c r="J123" s="95"/>
      <c r="K123" s="119"/>
      <c r="L123" s="82"/>
      <c r="M123" s="82"/>
      <c r="N123" s="53"/>
      <c r="O123" s="108"/>
      <c r="P123" s="95"/>
      <c r="Q123" s="97"/>
    </row>
    <row r="124" spans="1:17" ht="17.25" customHeight="1">
      <c r="A124" s="50">
        <v>121</v>
      </c>
      <c r="B124" s="53" t="s">
        <v>1004</v>
      </c>
      <c r="C124" s="53" t="s">
        <v>1005</v>
      </c>
      <c r="D124" s="84">
        <v>43027</v>
      </c>
      <c r="E124" s="57" t="s">
        <v>15</v>
      </c>
      <c r="F124" s="55">
        <v>50</v>
      </c>
      <c r="G124" s="55">
        <v>1</v>
      </c>
      <c r="H124" s="111">
        <v>63663778</v>
      </c>
      <c r="I124" s="101">
        <v>38833</v>
      </c>
      <c r="J124" s="95"/>
      <c r="K124" s="119">
        <v>120000000</v>
      </c>
      <c r="L124" s="82">
        <v>13707376</v>
      </c>
      <c r="M124" s="82">
        <v>221600160</v>
      </c>
      <c r="N124" s="83">
        <f>IF(OR(K124="",M124="",K124=0,M124=0),"",M124/K124)</f>
        <v>1.846668</v>
      </c>
      <c r="O124" s="107">
        <f>IF(OR($K124="",$M124="",$K124=0,$M124=0),"",$M124-$K124)</f>
        <v>101600160</v>
      </c>
      <c r="P124" s="95"/>
      <c r="Q124" s="97"/>
    </row>
    <row r="125" spans="1:17" ht="17.25" customHeight="1">
      <c r="A125" s="50">
        <v>122</v>
      </c>
      <c r="B125" s="51" t="s">
        <v>1700</v>
      </c>
      <c r="C125" s="51" t="s">
        <v>1700</v>
      </c>
      <c r="D125" s="52">
        <v>44490</v>
      </c>
      <c r="E125" s="53" t="s">
        <v>1701</v>
      </c>
      <c r="F125" s="54">
        <v>57</v>
      </c>
      <c r="G125" s="55">
        <v>1</v>
      </c>
      <c r="H125" s="147">
        <v>63342202</v>
      </c>
      <c r="I125" s="136">
        <v>42586</v>
      </c>
      <c r="J125" s="58"/>
      <c r="K125" s="137"/>
      <c r="L125" s="138"/>
      <c r="M125" s="139"/>
      <c r="N125" s="140"/>
      <c r="O125" s="141"/>
      <c r="P125" s="58"/>
      <c r="Q125" s="58"/>
    </row>
    <row r="126" spans="1:17" ht="17.25" customHeight="1">
      <c r="A126" s="50">
        <v>123</v>
      </c>
      <c r="B126" s="51" t="s">
        <v>849</v>
      </c>
      <c r="C126" s="51" t="s">
        <v>850</v>
      </c>
      <c r="D126" s="52">
        <v>43195</v>
      </c>
      <c r="E126" s="57" t="s">
        <v>22</v>
      </c>
      <c r="F126" s="54">
        <v>54</v>
      </c>
      <c r="G126" s="55">
        <v>1</v>
      </c>
      <c r="H126" s="107">
        <v>62758702</v>
      </c>
      <c r="I126" s="81">
        <v>39710</v>
      </c>
      <c r="J126" s="95"/>
      <c r="K126" s="119">
        <v>150000000</v>
      </c>
      <c r="L126" s="82">
        <v>28116535</v>
      </c>
      <c r="M126" s="82">
        <v>290061297</v>
      </c>
      <c r="N126" s="83">
        <f>IF(OR(K126="",M126="",K126=0,M126=0),"",M126/K126)</f>
        <v>1.93374198</v>
      </c>
      <c r="O126" s="107">
        <f>IF(OR($K126="",$M126="",$K126=0,$M126=0),"",$M126-$K126)</f>
        <v>140061297</v>
      </c>
      <c r="P126" s="95"/>
      <c r="Q126" s="97"/>
    </row>
    <row r="127" spans="1:17" ht="17.25" customHeight="1">
      <c r="A127" s="50">
        <v>124</v>
      </c>
      <c r="B127" s="51" t="s">
        <v>776</v>
      </c>
      <c r="C127" s="51" t="s">
        <v>777</v>
      </c>
      <c r="D127" s="52">
        <v>43272</v>
      </c>
      <c r="E127" s="53" t="s">
        <v>15</v>
      </c>
      <c r="F127" s="54"/>
      <c r="G127" s="55">
        <v>1</v>
      </c>
      <c r="H127" s="107">
        <v>62736486</v>
      </c>
      <c r="I127" s="81">
        <v>42758</v>
      </c>
      <c r="J127" s="95"/>
      <c r="K127" s="119">
        <v>70000000</v>
      </c>
      <c r="L127" s="82">
        <v>41607378</v>
      </c>
      <c r="M127" s="82">
        <v>283980167</v>
      </c>
      <c r="N127" s="83">
        <f>IF(OR(K127="",M127="",K127=0,M127=0),"",M127/K127)</f>
        <v>4.056859528571429</v>
      </c>
      <c r="O127" s="107">
        <f>IF(OR($K127="",$M127="",$K127=0,$M127=0),"",$M127-$K127)</f>
        <v>213980167</v>
      </c>
      <c r="P127" s="95"/>
      <c r="Q127" s="97"/>
    </row>
    <row r="128" spans="1:17" ht="17.25" customHeight="1">
      <c r="A128" s="50">
        <v>125</v>
      </c>
      <c r="B128" s="53" t="s">
        <v>914</v>
      </c>
      <c r="C128" s="53" t="s">
        <v>915</v>
      </c>
      <c r="D128" s="52">
        <v>43125</v>
      </c>
      <c r="E128" s="53" t="s">
        <v>64</v>
      </c>
      <c r="F128" s="54"/>
      <c r="G128" s="55">
        <v>1</v>
      </c>
      <c r="H128" s="107">
        <v>61933355</v>
      </c>
      <c r="I128" s="80">
        <v>40379</v>
      </c>
      <c r="J128" s="95"/>
      <c r="K128" s="119">
        <v>62000000</v>
      </c>
      <c r="L128" s="82">
        <v>24167011</v>
      </c>
      <c r="M128" s="82">
        <v>284845303</v>
      </c>
      <c r="N128" s="83">
        <f>IF(OR(K128="",M128="",K128=0,M128=0),"",M128/K128)</f>
        <v>4.594279080645161</v>
      </c>
      <c r="O128" s="107">
        <f>IF(OR($K128="",$M128="",$K128=0,$M128=0),"",$M128-$K128)</f>
        <v>222845303</v>
      </c>
      <c r="P128" s="95"/>
      <c r="Q128" s="97"/>
    </row>
    <row r="129" spans="1:17" ht="17.25" customHeight="1">
      <c r="A129" s="50">
        <v>126</v>
      </c>
      <c r="B129" s="51" t="s">
        <v>114</v>
      </c>
      <c r="C129" s="51" t="s">
        <v>115</v>
      </c>
      <c r="D129" s="52">
        <v>43846</v>
      </c>
      <c r="E129" s="53" t="s">
        <v>22</v>
      </c>
      <c r="F129" s="54">
        <v>63</v>
      </c>
      <c r="G129" s="55">
        <v>1</v>
      </c>
      <c r="H129" s="107">
        <v>61784705</v>
      </c>
      <c r="I129" s="81">
        <v>39182</v>
      </c>
      <c r="J129" s="97"/>
      <c r="K129" s="120"/>
      <c r="L129" s="87"/>
      <c r="M129" s="82"/>
      <c r="N129" s="15"/>
      <c r="O129" s="109"/>
      <c r="P129" s="97"/>
      <c r="Q129" s="97"/>
    </row>
    <row r="130" spans="1:17" ht="17.25" customHeight="1">
      <c r="A130" s="50">
        <v>127</v>
      </c>
      <c r="B130" s="51" t="s">
        <v>1098</v>
      </c>
      <c r="C130" s="51" t="s">
        <v>1098</v>
      </c>
      <c r="D130" s="52">
        <v>42936</v>
      </c>
      <c r="E130" s="57" t="s">
        <v>15</v>
      </c>
      <c r="F130" s="54">
        <v>48</v>
      </c>
      <c r="G130" s="55">
        <v>1</v>
      </c>
      <c r="H130" s="111">
        <v>61771997</v>
      </c>
      <c r="I130" s="101">
        <v>42207</v>
      </c>
      <c r="J130" s="95"/>
      <c r="K130" s="119">
        <v>100000000</v>
      </c>
      <c r="L130" s="82">
        <v>50513488</v>
      </c>
      <c r="M130" s="82">
        <v>525573161</v>
      </c>
      <c r="N130" s="83">
        <f>IF(OR(K130="",M130="",K130=0,M130=0),"",M130/K130)</f>
        <v>5.25573161</v>
      </c>
      <c r="O130" s="107">
        <f>IF(OR($K130="",$M130="",$K130=0,$M130=0),"",$M130-$K130)</f>
        <v>425573161</v>
      </c>
      <c r="P130" s="95"/>
      <c r="Q130" s="97"/>
    </row>
    <row r="131" spans="1:17" ht="17.25" customHeight="1">
      <c r="A131" s="50">
        <v>128</v>
      </c>
      <c r="B131" s="51" t="s">
        <v>1761</v>
      </c>
      <c r="C131" s="51" t="s">
        <v>1760</v>
      </c>
      <c r="D131" s="168">
        <v>44553</v>
      </c>
      <c r="E131" s="53" t="s">
        <v>15</v>
      </c>
      <c r="F131" s="54">
        <v>66</v>
      </c>
      <c r="G131" s="55">
        <v>1</v>
      </c>
      <c r="H131" s="147">
        <v>61629537</v>
      </c>
      <c r="I131" s="136">
        <v>33765</v>
      </c>
      <c r="J131" s="58"/>
      <c r="K131" s="137"/>
      <c r="L131" s="138"/>
      <c r="M131" s="139"/>
      <c r="N131" s="140"/>
      <c r="O131" s="141"/>
      <c r="P131" s="58"/>
      <c r="Q131" s="58"/>
    </row>
    <row r="132" spans="1:17" ht="17.25" customHeight="1">
      <c r="A132" s="50">
        <v>129</v>
      </c>
      <c r="B132" s="51" t="s">
        <v>2064</v>
      </c>
      <c r="C132" s="51" t="s">
        <v>2063</v>
      </c>
      <c r="D132" s="84">
        <v>44903</v>
      </c>
      <c r="E132" s="53" t="s">
        <v>22</v>
      </c>
      <c r="F132" s="54">
        <v>40</v>
      </c>
      <c r="G132" s="55">
        <v>1</v>
      </c>
      <c r="H132" s="147">
        <v>60837085</v>
      </c>
      <c r="I132" s="136">
        <v>32688</v>
      </c>
      <c r="J132" s="58"/>
      <c r="K132" s="137"/>
      <c r="L132" s="138"/>
      <c r="M132" s="139"/>
      <c r="N132" s="140"/>
      <c r="O132" s="141"/>
      <c r="P132" s="58"/>
      <c r="Q132" s="58"/>
    </row>
    <row r="133" spans="1:17" ht="17.25" customHeight="1">
      <c r="A133" s="50">
        <v>130</v>
      </c>
      <c r="B133" s="53" t="s">
        <v>706</v>
      </c>
      <c r="C133" s="53" t="s">
        <v>707</v>
      </c>
      <c r="D133" s="52">
        <v>43356</v>
      </c>
      <c r="E133" s="53" t="s">
        <v>64</v>
      </c>
      <c r="F133" s="54"/>
      <c r="G133" s="55">
        <v>1</v>
      </c>
      <c r="H133" s="107">
        <v>60710398</v>
      </c>
      <c r="I133" s="80">
        <v>38316</v>
      </c>
      <c r="J133" s="95"/>
      <c r="K133" s="119">
        <v>88000000</v>
      </c>
      <c r="L133" s="82">
        <v>24632284</v>
      </c>
      <c r="M133" s="82">
        <v>51024708</v>
      </c>
      <c r="N133" s="83">
        <f>IF(OR(K133="",M133="",K133=0,M133=0),"",M133/K133)</f>
        <v>0.5798262272727273</v>
      </c>
      <c r="O133" s="107">
        <f>IF(OR($K133="",$M133="",$K133=0,$M133=0),"",$M133-$K133)</f>
        <v>-36975292</v>
      </c>
      <c r="P133" s="95"/>
      <c r="Q133" s="97"/>
    </row>
    <row r="134" spans="1:17" ht="17.25" customHeight="1">
      <c r="A134" s="50">
        <v>131</v>
      </c>
      <c r="B134" s="53" t="s">
        <v>54</v>
      </c>
      <c r="C134" s="53" t="s">
        <v>55</v>
      </c>
      <c r="D134" s="52">
        <v>44077</v>
      </c>
      <c r="E134" s="53" t="s">
        <v>37</v>
      </c>
      <c r="F134" s="54">
        <v>58</v>
      </c>
      <c r="G134" s="55">
        <v>1</v>
      </c>
      <c r="H134" s="114">
        <v>59286050</v>
      </c>
      <c r="I134" s="106">
        <v>39913</v>
      </c>
      <c r="J134" s="97"/>
      <c r="K134" s="120"/>
      <c r="L134" s="87"/>
      <c r="M134" s="82"/>
      <c r="N134" s="15"/>
      <c r="O134" s="109"/>
      <c r="P134" s="97"/>
      <c r="Q134" s="97"/>
    </row>
    <row r="135" spans="1:17" ht="17.25" customHeight="1">
      <c r="A135" s="50">
        <v>132</v>
      </c>
      <c r="B135" s="51" t="s">
        <v>1312</v>
      </c>
      <c r="C135" s="51" t="s">
        <v>1312</v>
      </c>
      <c r="D135" s="52">
        <v>42936</v>
      </c>
      <c r="E135" s="57" t="s">
        <v>190</v>
      </c>
      <c r="F135" s="54">
        <v>63</v>
      </c>
      <c r="G135" s="55">
        <v>1</v>
      </c>
      <c r="H135" s="111">
        <v>58500968</v>
      </c>
      <c r="I135" s="101">
        <v>38340</v>
      </c>
      <c r="J135" s="95"/>
      <c r="K135" s="119">
        <v>177000000</v>
      </c>
      <c r="L135" s="82">
        <v>17007624</v>
      </c>
      <c r="M135" s="82">
        <v>225874228</v>
      </c>
      <c r="N135" s="83">
        <f>IF(OR(K135="",M135="",K135=0,M135=0),"",M135/K135)</f>
        <v>1.2761255819209039</v>
      </c>
      <c r="O135" s="107">
        <f>IF(OR($K135="",$M135="",$K135=0,$M135=0),"",$M135-$K135)</f>
        <v>48874228</v>
      </c>
      <c r="P135" s="95"/>
      <c r="Q135" s="97"/>
    </row>
    <row r="136" spans="1:17" ht="17.25" customHeight="1">
      <c r="A136" s="50">
        <v>133</v>
      </c>
      <c r="B136" s="51" t="s">
        <v>538</v>
      </c>
      <c r="C136" s="51" t="s">
        <v>539</v>
      </c>
      <c r="D136" s="52">
        <v>43503</v>
      </c>
      <c r="E136" s="53" t="s">
        <v>15</v>
      </c>
      <c r="F136" s="54"/>
      <c r="G136" s="55">
        <v>1</v>
      </c>
      <c r="H136" s="107">
        <v>58450238</v>
      </c>
      <c r="I136" s="81">
        <v>38934</v>
      </c>
      <c r="J136" s="95"/>
      <c r="K136" s="119">
        <v>100000000</v>
      </c>
      <c r="L136" s="82">
        <v>34115335</v>
      </c>
      <c r="M136" s="82"/>
      <c r="N136" s="53"/>
      <c r="O136" s="108"/>
      <c r="P136" s="95"/>
      <c r="Q136" s="97"/>
    </row>
    <row r="137" spans="1:17" ht="17.25" customHeight="1">
      <c r="A137" s="50">
        <v>134</v>
      </c>
      <c r="B137" s="53" t="s">
        <v>1088</v>
      </c>
      <c r="C137" s="53" t="s">
        <v>1089</v>
      </c>
      <c r="D137" s="84">
        <v>42950</v>
      </c>
      <c r="E137" s="53" t="s">
        <v>64</v>
      </c>
      <c r="F137" s="55"/>
      <c r="G137" s="55">
        <v>1</v>
      </c>
      <c r="H137" s="111">
        <v>58232859</v>
      </c>
      <c r="I137" s="101">
        <v>44889</v>
      </c>
      <c r="J137" s="95"/>
      <c r="K137" s="119">
        <v>10000000</v>
      </c>
      <c r="L137" s="82">
        <v>11727390</v>
      </c>
      <c r="M137" s="82"/>
      <c r="N137" s="83">
        <f>IF(OR(K137="",M137="",K137=0,M137=0),"",M137/K137)</f>
      </c>
      <c r="O137" s="107">
        <f>IF(OR($K137="",$M137="",$K137=0,$M137=0),"",$M137-$K137)</f>
      </c>
      <c r="P137" s="95"/>
      <c r="Q137" s="97"/>
    </row>
    <row r="138" spans="1:17" ht="17.25" customHeight="1">
      <c r="A138" s="50">
        <v>135</v>
      </c>
      <c r="B138" s="51" t="s">
        <v>883</v>
      </c>
      <c r="C138" s="51" t="s">
        <v>884</v>
      </c>
      <c r="D138" s="52">
        <v>43160</v>
      </c>
      <c r="E138" s="57" t="s">
        <v>64</v>
      </c>
      <c r="F138" s="54"/>
      <c r="G138" s="55">
        <v>1</v>
      </c>
      <c r="H138" s="107">
        <v>58136990</v>
      </c>
      <c r="I138" s="81">
        <v>38495</v>
      </c>
      <c r="J138" s="95"/>
      <c r="K138" s="119">
        <v>69000000</v>
      </c>
      <c r="L138" s="82">
        <v>16853422</v>
      </c>
      <c r="M138" s="82">
        <v>150230691</v>
      </c>
      <c r="N138" s="83">
        <f>IF(OR(K138="",M138="",K138=0,M138=0),"",M138/K138)</f>
        <v>2.177256391304348</v>
      </c>
      <c r="O138" s="107">
        <f>IF(OR($K138="",$M138="",$K138=0,$M138=0),"",$M138-$K138)</f>
        <v>81230691</v>
      </c>
      <c r="P138" s="95"/>
      <c r="Q138" s="97"/>
    </row>
    <row r="139" spans="1:17" ht="17.25" customHeight="1">
      <c r="A139" s="50">
        <v>136</v>
      </c>
      <c r="B139" s="102" t="s">
        <v>979</v>
      </c>
      <c r="C139" s="51" t="s">
        <v>980</v>
      </c>
      <c r="D139" s="52">
        <v>43048</v>
      </c>
      <c r="E139" s="57" t="s">
        <v>64</v>
      </c>
      <c r="F139" s="54"/>
      <c r="G139" s="55">
        <v>1</v>
      </c>
      <c r="H139" s="111">
        <v>58126246</v>
      </c>
      <c r="I139" s="101">
        <v>42069</v>
      </c>
      <c r="J139" s="95"/>
      <c r="K139" s="119">
        <v>55000000</v>
      </c>
      <c r="L139" s="82">
        <v>28681472</v>
      </c>
      <c r="M139" s="82">
        <v>352789811</v>
      </c>
      <c r="N139" s="83">
        <f>IF(OR(K139="",M139="",K139=0,M139=0),"",M139/K139)</f>
        <v>6.4143602</v>
      </c>
      <c r="O139" s="107">
        <f>IF(OR($K139="",$M139="",$K139=0,$M139=0),"",$M139-$K139)</f>
        <v>297789811</v>
      </c>
      <c r="P139" s="95"/>
      <c r="Q139" s="97"/>
    </row>
    <row r="140" spans="1:17" ht="17.25" customHeight="1">
      <c r="A140" s="50">
        <v>137</v>
      </c>
      <c r="B140" s="51" t="s">
        <v>116</v>
      </c>
      <c r="C140" s="51" t="s">
        <v>117</v>
      </c>
      <c r="D140" s="52">
        <v>43860</v>
      </c>
      <c r="E140" s="53" t="s">
        <v>187</v>
      </c>
      <c r="F140" s="54">
        <v>64</v>
      </c>
      <c r="G140" s="55">
        <v>1</v>
      </c>
      <c r="H140" s="107">
        <v>57439240</v>
      </c>
      <c r="I140" s="80">
        <v>35435</v>
      </c>
      <c r="J140" s="97"/>
      <c r="K140" s="120"/>
      <c r="L140" s="87"/>
      <c r="M140" s="82"/>
      <c r="N140" s="15"/>
      <c r="O140" s="109"/>
      <c r="P140" s="97"/>
      <c r="Q140" s="97"/>
    </row>
    <row r="141" spans="1:17" ht="17.25" customHeight="1">
      <c r="A141" s="50">
        <v>138</v>
      </c>
      <c r="B141" s="51" t="s">
        <v>1978</v>
      </c>
      <c r="C141" s="51" t="s">
        <v>1977</v>
      </c>
      <c r="D141" s="274">
        <v>44833</v>
      </c>
      <c r="E141" s="53" t="s">
        <v>22</v>
      </c>
      <c r="F141" s="54">
        <v>63</v>
      </c>
      <c r="G141" s="55">
        <v>1</v>
      </c>
      <c r="H141" s="147">
        <v>56321965</v>
      </c>
      <c r="I141" s="136">
        <v>33516</v>
      </c>
      <c r="J141" s="58"/>
      <c r="K141" s="137"/>
      <c r="L141" s="138"/>
      <c r="M141" s="139"/>
      <c r="N141" s="140"/>
      <c r="O141" s="141"/>
      <c r="P141" s="58"/>
      <c r="Q141" s="58"/>
    </row>
    <row r="142" spans="1:17" ht="17.25" customHeight="1">
      <c r="A142" s="50">
        <v>139</v>
      </c>
      <c r="B142" s="88" t="s">
        <v>472</v>
      </c>
      <c r="C142" s="88" t="s">
        <v>473</v>
      </c>
      <c r="D142" s="52">
        <v>43559</v>
      </c>
      <c r="E142" s="53" t="s">
        <v>22</v>
      </c>
      <c r="F142" s="54">
        <v>50</v>
      </c>
      <c r="G142" s="55">
        <v>1</v>
      </c>
      <c r="H142" s="107">
        <v>55840980</v>
      </c>
      <c r="I142" s="81">
        <v>37914</v>
      </c>
      <c r="J142" s="95"/>
      <c r="K142" s="119">
        <v>21000000</v>
      </c>
      <c r="L142" s="82">
        <v>24502775</v>
      </c>
      <c r="M142" s="82">
        <v>112399944</v>
      </c>
      <c r="N142" s="83">
        <f>IF(OR(K142="",M142="",K142=0,M142=0),"",M142/K142)</f>
        <v>5.352378285714286</v>
      </c>
      <c r="O142" s="107">
        <f>IF(OR($K142="",$M142="",$K142=0,$M142=0),"",$M142-$K142)</f>
        <v>91399944</v>
      </c>
      <c r="P142" s="95"/>
      <c r="Q142" s="97"/>
    </row>
    <row r="143" spans="1:17" ht="17.25" customHeight="1">
      <c r="A143" s="50">
        <v>140</v>
      </c>
      <c r="B143" s="51" t="s">
        <v>1933</v>
      </c>
      <c r="C143" s="51" t="s">
        <v>1932</v>
      </c>
      <c r="D143" s="168">
        <v>44798</v>
      </c>
      <c r="E143" s="53" t="s">
        <v>37</v>
      </c>
      <c r="F143" s="54">
        <v>68</v>
      </c>
      <c r="G143" s="55">
        <v>1</v>
      </c>
      <c r="H143" s="147">
        <v>55354310</v>
      </c>
      <c r="I143" s="136">
        <v>35663</v>
      </c>
      <c r="J143" s="58"/>
      <c r="K143" s="137"/>
      <c r="L143" s="138"/>
      <c r="M143" s="139"/>
      <c r="N143" s="140"/>
      <c r="O143" s="141"/>
      <c r="P143" s="58"/>
      <c r="Q143" s="58"/>
    </row>
    <row r="144" spans="1:17" ht="17.25" customHeight="1">
      <c r="A144" s="50">
        <v>141</v>
      </c>
      <c r="B144" s="51" t="s">
        <v>1102</v>
      </c>
      <c r="C144" s="51" t="s">
        <v>1103</v>
      </c>
      <c r="D144" s="52">
        <v>42929</v>
      </c>
      <c r="E144" s="57" t="s">
        <v>15</v>
      </c>
      <c r="F144" s="54">
        <v>68</v>
      </c>
      <c r="G144" s="55">
        <v>1</v>
      </c>
      <c r="H144" s="111">
        <v>55255189</v>
      </c>
      <c r="I144" s="101">
        <v>35014</v>
      </c>
      <c r="J144" s="95"/>
      <c r="K144" s="119">
        <v>150000000</v>
      </c>
      <c r="L144" s="82">
        <v>56262929</v>
      </c>
      <c r="M144" s="82">
        <v>490664238</v>
      </c>
      <c r="N144" s="83">
        <f>IF(OR(K144="",M144="",K144=0,M144=0),"",M144/K144)</f>
        <v>3.27109492</v>
      </c>
      <c r="O144" s="107">
        <f>IF(OR($K144="",$M144="",$K144=0,$M144=0),"",$M144-$K144)</f>
        <v>340664238</v>
      </c>
      <c r="P144" s="95"/>
      <c r="Q144" s="97"/>
    </row>
    <row r="145" spans="1:17" ht="17.25" customHeight="1">
      <c r="A145" s="50">
        <v>142</v>
      </c>
      <c r="B145" s="51" t="s">
        <v>1134</v>
      </c>
      <c r="C145" s="51" t="s">
        <v>1134</v>
      </c>
      <c r="D145" s="52">
        <v>42887</v>
      </c>
      <c r="E145" s="57" t="s">
        <v>15</v>
      </c>
      <c r="F145" s="54">
        <v>60</v>
      </c>
      <c r="G145" s="55">
        <v>1</v>
      </c>
      <c r="H145" s="111">
        <v>55064207</v>
      </c>
      <c r="I145" s="101">
        <v>35282</v>
      </c>
      <c r="J145" s="95"/>
      <c r="K145" s="119">
        <v>149000002</v>
      </c>
      <c r="L145" s="82">
        <v>103251471</v>
      </c>
      <c r="M145" s="82">
        <v>821763408</v>
      </c>
      <c r="N145" s="83">
        <f>IF(OR(K145="",M145="",K145=0,M145=0),"",M145/K145)</f>
        <v>5.515190583688717</v>
      </c>
      <c r="O145" s="107">
        <f>IF(OR($K145="",$M145="",$K145=0,$M145=0),"",$M145-$K145)</f>
        <v>672763406</v>
      </c>
      <c r="P145" s="95"/>
      <c r="Q145" s="97"/>
    </row>
    <row r="146" spans="1:17" ht="17.25" customHeight="1">
      <c r="A146" s="50">
        <v>143</v>
      </c>
      <c r="B146" s="51" t="s">
        <v>1914</v>
      </c>
      <c r="C146" s="51" t="s">
        <v>1913</v>
      </c>
      <c r="D146" s="84">
        <v>44770</v>
      </c>
      <c r="E146" s="53" t="s">
        <v>15</v>
      </c>
      <c r="F146" s="54">
        <v>74</v>
      </c>
      <c r="G146" s="55">
        <v>1</v>
      </c>
      <c r="H146" s="147">
        <v>54828210</v>
      </c>
      <c r="I146" s="136">
        <v>32528</v>
      </c>
      <c r="J146" s="58"/>
      <c r="K146" s="137"/>
      <c r="L146" s="138"/>
      <c r="M146" s="139"/>
      <c r="N146" s="140"/>
      <c r="O146" s="141"/>
      <c r="P146" s="58"/>
      <c r="Q146" s="58"/>
    </row>
    <row r="147" spans="1:17" ht="17.25" customHeight="1">
      <c r="A147" s="50">
        <v>144</v>
      </c>
      <c r="B147" s="51" t="s">
        <v>1659</v>
      </c>
      <c r="C147" s="51" t="s">
        <v>1658</v>
      </c>
      <c r="D147" s="52">
        <v>44448</v>
      </c>
      <c r="E147" s="53" t="s">
        <v>37</v>
      </c>
      <c r="F147" s="54">
        <v>62</v>
      </c>
      <c r="G147" s="55">
        <v>1</v>
      </c>
      <c r="H147" s="147">
        <v>54822565</v>
      </c>
      <c r="I147" s="136">
        <v>34934</v>
      </c>
      <c r="J147" s="58"/>
      <c r="K147" s="137"/>
      <c r="L147" s="138"/>
      <c r="M147" s="139"/>
      <c r="N147" s="140"/>
      <c r="O147" s="141"/>
      <c r="P147" s="58"/>
      <c r="Q147" s="58"/>
    </row>
    <row r="148" spans="1:17" ht="17.25" customHeight="1">
      <c r="A148" s="50">
        <v>145</v>
      </c>
      <c r="B148" s="102" t="s">
        <v>762</v>
      </c>
      <c r="C148" s="51" t="s">
        <v>763</v>
      </c>
      <c r="D148" s="52">
        <v>43293</v>
      </c>
      <c r="E148" s="57" t="s">
        <v>22</v>
      </c>
      <c r="F148" s="54">
        <v>57</v>
      </c>
      <c r="G148" s="55">
        <v>1</v>
      </c>
      <c r="H148" s="107">
        <v>54072322</v>
      </c>
      <c r="I148" s="81">
        <v>33731</v>
      </c>
      <c r="J148" s="95"/>
      <c r="K148" s="119">
        <v>125000000</v>
      </c>
      <c r="L148" s="82">
        <v>24905015</v>
      </c>
      <c r="M148" s="82">
        <v>292351275</v>
      </c>
      <c r="N148" s="83">
        <f>IF(OR(K148="",M148="",K148=0,M148=0),"",M148/K148)</f>
        <v>2.3388102</v>
      </c>
      <c r="O148" s="107">
        <f>IF(OR($K148="",$M148="",$K148=0,$M148=0),"",$M148-$K148)</f>
        <v>167351275</v>
      </c>
      <c r="P148" s="95"/>
      <c r="Q148" s="97"/>
    </row>
    <row r="149" spans="1:17" ht="17.25" customHeight="1">
      <c r="A149" s="50">
        <v>146</v>
      </c>
      <c r="B149" s="53" t="s">
        <v>405</v>
      </c>
      <c r="C149" s="53" t="s">
        <v>406</v>
      </c>
      <c r="D149" s="52">
        <v>43629</v>
      </c>
      <c r="E149" s="53" t="s">
        <v>15</v>
      </c>
      <c r="F149" s="54">
        <v>68</v>
      </c>
      <c r="G149" s="55">
        <v>1</v>
      </c>
      <c r="H149" s="107">
        <v>53202226</v>
      </c>
      <c r="I149" s="80">
        <v>32644</v>
      </c>
      <c r="J149" s="95"/>
      <c r="K149" s="119">
        <v>110000000</v>
      </c>
      <c r="L149" s="82">
        <v>30035838</v>
      </c>
      <c r="M149" s="82"/>
      <c r="N149" s="53"/>
      <c r="O149" s="108"/>
      <c r="P149" s="95"/>
      <c r="Q149" s="97"/>
    </row>
    <row r="150" spans="1:17" ht="17.25" customHeight="1">
      <c r="A150" s="50">
        <v>147</v>
      </c>
      <c r="B150" s="53" t="s">
        <v>168</v>
      </c>
      <c r="C150" s="53" t="s">
        <v>168</v>
      </c>
      <c r="D150" s="52">
        <v>43440</v>
      </c>
      <c r="E150" s="53" t="s">
        <v>15</v>
      </c>
      <c r="F150" s="54">
        <v>63</v>
      </c>
      <c r="G150" s="55">
        <v>1</v>
      </c>
      <c r="H150" s="107">
        <v>53194595</v>
      </c>
      <c r="I150" s="80">
        <v>36840</v>
      </c>
      <c r="J150" s="95"/>
      <c r="K150" s="119"/>
      <c r="L150" s="82"/>
      <c r="M150" s="82"/>
      <c r="N150" s="53"/>
      <c r="O150" s="108"/>
      <c r="P150" s="95"/>
      <c r="Q150" s="97"/>
    </row>
    <row r="151" spans="1:17" ht="17.25" customHeight="1">
      <c r="A151" s="50">
        <v>148</v>
      </c>
      <c r="B151" s="53" t="s">
        <v>245</v>
      </c>
      <c r="C151" s="53" t="s">
        <v>246</v>
      </c>
      <c r="D151" s="52">
        <v>43776</v>
      </c>
      <c r="E151" s="53" t="s">
        <v>22</v>
      </c>
      <c r="F151" s="54">
        <v>50</v>
      </c>
      <c r="G151" s="55">
        <v>1</v>
      </c>
      <c r="H151" s="107">
        <v>53165505</v>
      </c>
      <c r="I151" s="80">
        <v>35471</v>
      </c>
      <c r="J151" s="97"/>
      <c r="K151" s="120"/>
      <c r="L151" s="87"/>
      <c r="M151" s="82"/>
      <c r="N151" s="15"/>
      <c r="O151" s="109"/>
      <c r="P151" s="97"/>
      <c r="Q151" s="97"/>
    </row>
    <row r="152" spans="1:17" ht="17.25" customHeight="1">
      <c r="A152" s="50">
        <v>149</v>
      </c>
      <c r="B152" s="51" t="s">
        <v>572</v>
      </c>
      <c r="C152" s="51" t="s">
        <v>573</v>
      </c>
      <c r="D152" s="52">
        <v>43475</v>
      </c>
      <c r="E152" s="57" t="s">
        <v>64</v>
      </c>
      <c r="F152" s="54">
        <v>67</v>
      </c>
      <c r="G152" s="55">
        <v>1</v>
      </c>
      <c r="H152" s="107">
        <v>52884250</v>
      </c>
      <c r="I152" s="81">
        <v>36682</v>
      </c>
      <c r="J152" s="95"/>
      <c r="K152" s="119">
        <v>175000000</v>
      </c>
      <c r="L152" s="82">
        <v>56237634</v>
      </c>
      <c r="M152" s="82"/>
      <c r="N152" s="53"/>
      <c r="O152" s="108"/>
      <c r="P152" s="95"/>
      <c r="Q152" s="97"/>
    </row>
    <row r="153" spans="1:17" ht="17.25" customHeight="1">
      <c r="A153" s="50">
        <v>150</v>
      </c>
      <c r="B153" s="51" t="s">
        <v>383</v>
      </c>
      <c r="C153" s="51" t="s">
        <v>384</v>
      </c>
      <c r="D153" s="52">
        <v>43643</v>
      </c>
      <c r="E153" s="53" t="s">
        <v>15</v>
      </c>
      <c r="F153" s="54">
        <v>56</v>
      </c>
      <c r="G153" s="55">
        <v>1</v>
      </c>
      <c r="H153" s="107">
        <v>52573890</v>
      </c>
      <c r="I153" s="81">
        <v>33945</v>
      </c>
      <c r="J153" s="95"/>
      <c r="K153" s="119"/>
      <c r="L153" s="82"/>
      <c r="M153" s="82"/>
      <c r="N153" s="53"/>
      <c r="O153" s="108"/>
      <c r="P153" s="95"/>
      <c r="Q153" s="97"/>
    </row>
    <row r="154" spans="1:17" ht="17.25" customHeight="1">
      <c r="A154" s="50">
        <v>151</v>
      </c>
      <c r="B154" s="51" t="s">
        <v>570</v>
      </c>
      <c r="C154" s="51" t="s">
        <v>571</v>
      </c>
      <c r="D154" s="52">
        <v>43475</v>
      </c>
      <c r="E154" s="57" t="s">
        <v>15</v>
      </c>
      <c r="F154" s="54">
        <v>49</v>
      </c>
      <c r="G154" s="55">
        <v>1</v>
      </c>
      <c r="H154" s="107">
        <v>51588086</v>
      </c>
      <c r="I154" s="81">
        <v>37607</v>
      </c>
      <c r="J154" s="95"/>
      <c r="K154" s="119"/>
      <c r="L154" s="82"/>
      <c r="M154" s="82"/>
      <c r="N154" s="53"/>
      <c r="O154" s="108"/>
      <c r="P154" s="95"/>
      <c r="Q154" s="97"/>
    </row>
    <row r="155" spans="1:17" ht="17.25" customHeight="1">
      <c r="A155" s="50">
        <v>152</v>
      </c>
      <c r="B155" s="51" t="s">
        <v>176</v>
      </c>
      <c r="C155" s="51" t="s">
        <v>177</v>
      </c>
      <c r="D155" s="52">
        <v>43867</v>
      </c>
      <c r="E155" s="53" t="s">
        <v>15</v>
      </c>
      <c r="F155" s="54">
        <v>66</v>
      </c>
      <c r="G155" s="55">
        <v>1</v>
      </c>
      <c r="H155" s="107">
        <v>51277099</v>
      </c>
      <c r="I155" s="80">
        <v>31099</v>
      </c>
      <c r="J155" s="97"/>
      <c r="K155" s="120"/>
      <c r="L155" s="87"/>
      <c r="M155" s="82"/>
      <c r="N155" s="15"/>
      <c r="O155" s="109"/>
      <c r="P155" s="97"/>
      <c r="Q155" s="97"/>
    </row>
    <row r="156" spans="1:17" ht="17.25" customHeight="1">
      <c r="A156" s="50">
        <v>153</v>
      </c>
      <c r="B156" s="53" t="s">
        <v>156</v>
      </c>
      <c r="C156" s="53" t="s">
        <v>157</v>
      </c>
      <c r="D156" s="6">
        <v>43755</v>
      </c>
      <c r="E156" s="15" t="s">
        <v>64</v>
      </c>
      <c r="F156" s="70"/>
      <c r="G156" s="55">
        <v>1</v>
      </c>
      <c r="H156" s="115">
        <v>51142840</v>
      </c>
      <c r="I156" s="128">
        <v>32147</v>
      </c>
      <c r="J156" s="97"/>
      <c r="K156" s="120"/>
      <c r="L156" s="87"/>
      <c r="M156" s="82"/>
      <c r="N156" s="15"/>
      <c r="O156" s="109"/>
      <c r="P156" s="97"/>
      <c r="Q156" s="97"/>
    </row>
    <row r="157" spans="1:17" ht="17.25" customHeight="1">
      <c r="A157" s="50">
        <v>154</v>
      </c>
      <c r="B157" s="53" t="s">
        <v>1064</v>
      </c>
      <c r="C157" s="53" t="s">
        <v>1065</v>
      </c>
      <c r="D157" s="84">
        <v>42971</v>
      </c>
      <c r="E157" s="53" t="s">
        <v>187</v>
      </c>
      <c r="F157" s="55">
        <v>46</v>
      </c>
      <c r="G157" s="55">
        <v>1</v>
      </c>
      <c r="H157" s="111">
        <v>49755193</v>
      </c>
      <c r="I157" s="101">
        <v>35721</v>
      </c>
      <c r="J157" s="95"/>
      <c r="K157" s="119">
        <v>30000000</v>
      </c>
      <c r="L157" s="82">
        <v>21384504</v>
      </c>
      <c r="M157" s="82">
        <v>176586701</v>
      </c>
      <c r="N157" s="83"/>
      <c r="O157" s="108"/>
      <c r="P157" s="95"/>
      <c r="Q157" s="97"/>
    </row>
    <row r="158" spans="1:17" ht="17.25" customHeight="1">
      <c r="A158" s="50">
        <v>155</v>
      </c>
      <c r="B158" s="51" t="s">
        <v>436</v>
      </c>
      <c r="C158" s="51" t="s">
        <v>437</v>
      </c>
      <c r="D158" s="52">
        <v>43594</v>
      </c>
      <c r="E158" s="53" t="s">
        <v>15</v>
      </c>
      <c r="F158" s="54"/>
      <c r="G158" s="55">
        <v>1</v>
      </c>
      <c r="H158" s="107">
        <v>49183630</v>
      </c>
      <c r="I158" s="80">
        <v>31361</v>
      </c>
      <c r="J158" s="95"/>
      <c r="K158" s="119"/>
      <c r="L158" s="82"/>
      <c r="M158" s="82"/>
      <c r="N158" s="53"/>
      <c r="O158" s="108"/>
      <c r="P158" s="95"/>
      <c r="Q158" s="97"/>
    </row>
    <row r="159" spans="1:17" ht="17.25" customHeight="1">
      <c r="A159" s="50">
        <v>156</v>
      </c>
      <c r="B159" s="53" t="s">
        <v>704</v>
      </c>
      <c r="C159" s="53" t="s">
        <v>705</v>
      </c>
      <c r="D159" s="52">
        <v>43356</v>
      </c>
      <c r="E159" s="53" t="s">
        <v>187</v>
      </c>
      <c r="F159" s="54"/>
      <c r="G159" s="55">
        <v>1</v>
      </c>
      <c r="H159" s="107">
        <v>48881925</v>
      </c>
      <c r="I159" s="80">
        <v>33899</v>
      </c>
      <c r="J159" s="95"/>
      <c r="K159" s="119">
        <v>20000000</v>
      </c>
      <c r="L159" s="82">
        <v>16050000</v>
      </c>
      <c r="M159" s="82"/>
      <c r="N159" s="83"/>
      <c r="O159" s="108"/>
      <c r="P159" s="95"/>
      <c r="Q159" s="97"/>
    </row>
    <row r="160" spans="1:17" ht="17.25" customHeight="1">
      <c r="A160" s="50">
        <v>157</v>
      </c>
      <c r="B160" s="53" t="s">
        <v>719</v>
      </c>
      <c r="C160" s="53" t="s">
        <v>720</v>
      </c>
      <c r="D160" s="52">
        <v>43335</v>
      </c>
      <c r="E160" s="53" t="s">
        <v>15</v>
      </c>
      <c r="F160" s="54"/>
      <c r="G160" s="55">
        <v>1</v>
      </c>
      <c r="H160" s="107">
        <v>48845393</v>
      </c>
      <c r="I160" s="81">
        <v>30501</v>
      </c>
      <c r="J160" s="95"/>
      <c r="K160" s="119">
        <v>51000000</v>
      </c>
      <c r="L160" s="82">
        <v>10352512</v>
      </c>
      <c r="M160" s="82"/>
      <c r="N160" s="83"/>
      <c r="O160" s="108"/>
      <c r="P160" s="95"/>
      <c r="Q160" s="97"/>
    </row>
    <row r="161" spans="1:17" ht="17.25" customHeight="1">
      <c r="A161" s="50">
        <v>158</v>
      </c>
      <c r="B161" s="53" t="s">
        <v>846</v>
      </c>
      <c r="C161" s="53" t="s">
        <v>847</v>
      </c>
      <c r="D161" s="52">
        <v>43202</v>
      </c>
      <c r="E161" s="53" t="s">
        <v>15</v>
      </c>
      <c r="F161" s="54">
        <v>59</v>
      </c>
      <c r="G161" s="55">
        <v>1</v>
      </c>
      <c r="H161" s="107">
        <v>48797404</v>
      </c>
      <c r="I161" s="81">
        <v>29452</v>
      </c>
      <c r="J161" s="95"/>
      <c r="K161" s="119"/>
      <c r="L161" s="82"/>
      <c r="M161" s="82"/>
      <c r="N161" s="83"/>
      <c r="O161" s="108"/>
      <c r="P161" s="95"/>
      <c r="Q161" s="97"/>
    </row>
    <row r="162" spans="1:17" ht="17.25" customHeight="1">
      <c r="A162" s="50">
        <v>159</v>
      </c>
      <c r="B162" s="53" t="s">
        <v>118</v>
      </c>
      <c r="C162" s="53" t="s">
        <v>119</v>
      </c>
      <c r="D162" s="52">
        <v>43888</v>
      </c>
      <c r="E162" s="53" t="s">
        <v>22</v>
      </c>
      <c r="F162" s="54">
        <v>57</v>
      </c>
      <c r="G162" s="55">
        <v>1</v>
      </c>
      <c r="H162" s="113">
        <v>48585100</v>
      </c>
      <c r="I162" s="127">
        <v>30984</v>
      </c>
      <c r="J162" s="97"/>
      <c r="K162" s="120"/>
      <c r="L162" s="87"/>
      <c r="M162" s="82"/>
      <c r="N162" s="15"/>
      <c r="O162" s="109"/>
      <c r="P162" s="97"/>
      <c r="Q162" s="97"/>
    </row>
    <row r="163" spans="1:17" ht="17.25" customHeight="1">
      <c r="A163" s="50">
        <v>160</v>
      </c>
      <c r="B163" s="53" t="s">
        <v>1228</v>
      </c>
      <c r="C163" s="53" t="s">
        <v>1229</v>
      </c>
      <c r="D163" s="52">
        <v>42775</v>
      </c>
      <c r="E163" s="53" t="s">
        <v>15</v>
      </c>
      <c r="F163" s="86">
        <v>60</v>
      </c>
      <c r="G163" s="55">
        <v>1</v>
      </c>
      <c r="H163" s="111">
        <v>48524595</v>
      </c>
      <c r="I163" s="125">
        <v>33562</v>
      </c>
      <c r="J163" s="95"/>
      <c r="K163" s="119"/>
      <c r="L163" s="82"/>
      <c r="M163" s="82"/>
      <c r="N163" s="83"/>
      <c r="O163" s="108"/>
      <c r="P163" s="95"/>
      <c r="Q163" s="97"/>
    </row>
    <row r="164" spans="1:17" ht="17.25" customHeight="1">
      <c r="A164" s="50">
        <v>161</v>
      </c>
      <c r="B164" s="51" t="s">
        <v>1596</v>
      </c>
      <c r="C164" s="51" t="s">
        <v>1595</v>
      </c>
      <c r="D164" s="52">
        <v>44399</v>
      </c>
      <c r="E164" s="53" t="s">
        <v>22</v>
      </c>
      <c r="F164" s="54">
        <v>55</v>
      </c>
      <c r="G164" s="55">
        <v>1</v>
      </c>
      <c r="H164" s="147">
        <v>48231915</v>
      </c>
      <c r="I164" s="136">
        <v>31470</v>
      </c>
      <c r="J164" s="58"/>
      <c r="K164" s="137"/>
      <c r="L164" s="138"/>
      <c r="M164" s="139"/>
      <c r="N164" s="140"/>
      <c r="O164" s="141"/>
      <c r="P164" s="58"/>
      <c r="Q164" s="58"/>
    </row>
    <row r="165" spans="1:17" ht="17.25" customHeight="1">
      <c r="A165" s="50">
        <v>162</v>
      </c>
      <c r="B165" s="56">
        <v>1917</v>
      </c>
      <c r="C165" s="56">
        <v>1917</v>
      </c>
      <c r="D165" s="52">
        <v>43853</v>
      </c>
      <c r="E165" s="53" t="s">
        <v>187</v>
      </c>
      <c r="F165" s="54"/>
      <c r="G165" s="55"/>
      <c r="H165" s="113">
        <v>48086646</v>
      </c>
      <c r="I165" s="127">
        <v>30735</v>
      </c>
      <c r="J165" s="97"/>
      <c r="K165" s="120"/>
      <c r="L165" s="87"/>
      <c r="M165" s="82"/>
      <c r="N165" s="15"/>
      <c r="O165" s="109"/>
      <c r="P165" s="97"/>
      <c r="Q165" s="97"/>
    </row>
    <row r="166" spans="1:17" ht="17.25" customHeight="1">
      <c r="A166" s="50">
        <v>163</v>
      </c>
      <c r="B166" s="51" t="s">
        <v>952</v>
      </c>
      <c r="C166" s="51" t="s">
        <v>953</v>
      </c>
      <c r="D166" s="52">
        <v>43090</v>
      </c>
      <c r="E166" s="57" t="s">
        <v>15</v>
      </c>
      <c r="F166" s="54"/>
      <c r="G166" s="55">
        <v>1</v>
      </c>
      <c r="H166" s="111">
        <v>47992705</v>
      </c>
      <c r="I166" s="101">
        <v>33092</v>
      </c>
      <c r="J166" s="95"/>
      <c r="K166" s="119"/>
      <c r="L166" s="82"/>
      <c r="M166" s="82"/>
      <c r="N166" s="83"/>
      <c r="O166" s="108"/>
      <c r="P166" s="95"/>
      <c r="Q166" s="97"/>
    </row>
    <row r="167" spans="1:17" ht="17.25" customHeight="1">
      <c r="A167" s="50">
        <v>164</v>
      </c>
      <c r="B167" s="53" t="s">
        <v>500</v>
      </c>
      <c r="C167" s="53" t="s">
        <v>501</v>
      </c>
      <c r="D167" s="52">
        <v>43538</v>
      </c>
      <c r="E167" s="53" t="s">
        <v>64</v>
      </c>
      <c r="F167" s="54"/>
      <c r="G167" s="55">
        <v>1</v>
      </c>
      <c r="H167" s="107">
        <v>47646375</v>
      </c>
      <c r="I167" s="80">
        <v>32580</v>
      </c>
      <c r="J167" s="95"/>
      <c r="K167" s="119"/>
      <c r="L167" s="82"/>
      <c r="M167" s="82"/>
      <c r="N167" s="53"/>
      <c r="O167" s="108"/>
      <c r="P167" s="95"/>
      <c r="Q167" s="97"/>
    </row>
    <row r="168" spans="1:17" ht="17.25" customHeight="1">
      <c r="A168" s="50">
        <v>165</v>
      </c>
      <c r="B168" s="53" t="s">
        <v>717</v>
      </c>
      <c r="C168" s="53" t="s">
        <v>718</v>
      </c>
      <c r="D168" s="52">
        <v>43335</v>
      </c>
      <c r="E168" s="53" t="s">
        <v>190</v>
      </c>
      <c r="F168" s="54">
        <v>42</v>
      </c>
      <c r="G168" s="55">
        <v>1</v>
      </c>
      <c r="H168" s="107">
        <v>47143575</v>
      </c>
      <c r="I168" s="80">
        <v>34083</v>
      </c>
      <c r="J168" s="95"/>
      <c r="K168" s="119"/>
      <c r="L168" s="82"/>
      <c r="M168" s="82"/>
      <c r="N168" s="83"/>
      <c r="O168" s="108"/>
      <c r="P168" s="95"/>
      <c r="Q168" s="97"/>
    </row>
    <row r="169" spans="1:17" ht="17.25" customHeight="1">
      <c r="A169" s="50">
        <v>166</v>
      </c>
      <c r="B169" s="53" t="s">
        <v>1080</v>
      </c>
      <c r="C169" s="53" t="s">
        <v>1081</v>
      </c>
      <c r="D169" s="84">
        <v>42957</v>
      </c>
      <c r="E169" s="53" t="s">
        <v>15</v>
      </c>
      <c r="F169" s="55">
        <v>75</v>
      </c>
      <c r="G169" s="55">
        <v>1</v>
      </c>
      <c r="H169" s="111">
        <v>46988492</v>
      </c>
      <c r="I169" s="101">
        <v>35358</v>
      </c>
      <c r="J169" s="95"/>
      <c r="K169" s="119"/>
      <c r="L169" s="82"/>
      <c r="M169" s="82"/>
      <c r="N169" s="83"/>
      <c r="O169" s="108"/>
      <c r="P169" s="95"/>
      <c r="Q169" s="97"/>
    </row>
    <row r="170" spans="1:17" ht="17.25" customHeight="1">
      <c r="A170" s="50">
        <v>167</v>
      </c>
      <c r="B170" s="88" t="s">
        <v>1184</v>
      </c>
      <c r="C170" s="88" t="s">
        <v>1185</v>
      </c>
      <c r="D170" s="52">
        <v>42824</v>
      </c>
      <c r="E170" s="57" t="s">
        <v>22</v>
      </c>
      <c r="F170" s="54"/>
      <c r="G170" s="55">
        <v>1</v>
      </c>
      <c r="H170" s="111">
        <v>46785299</v>
      </c>
      <c r="I170" s="101">
        <v>29441</v>
      </c>
      <c r="J170" s="95"/>
      <c r="K170" s="119"/>
      <c r="L170" s="82"/>
      <c r="M170" s="82"/>
      <c r="N170" s="83"/>
      <c r="O170" s="108"/>
      <c r="P170" s="95"/>
      <c r="Q170" s="97"/>
    </row>
    <row r="171" spans="1:17" ht="17.25" customHeight="1">
      <c r="A171" s="50">
        <v>168</v>
      </c>
      <c r="B171" s="51" t="s">
        <v>1990</v>
      </c>
      <c r="C171" s="51" t="s">
        <v>1989</v>
      </c>
      <c r="D171" s="84">
        <v>44847</v>
      </c>
      <c r="E171" s="53" t="s">
        <v>22</v>
      </c>
      <c r="F171" s="54">
        <v>61</v>
      </c>
      <c r="G171" s="55">
        <v>1</v>
      </c>
      <c r="H171" s="147">
        <v>46690405</v>
      </c>
      <c r="I171" s="136">
        <v>23455</v>
      </c>
      <c r="J171" s="58"/>
      <c r="K171" s="137"/>
      <c r="L171" s="138"/>
      <c r="M171" s="139"/>
      <c r="N171" s="140"/>
      <c r="O171" s="141"/>
      <c r="P171" s="58"/>
      <c r="Q171" s="58"/>
    </row>
    <row r="172" spans="1:17" ht="17.25" customHeight="1">
      <c r="A172" s="50">
        <v>169</v>
      </c>
      <c r="B172" s="53" t="s">
        <v>1272</v>
      </c>
      <c r="C172" s="53" t="s">
        <v>1273</v>
      </c>
      <c r="D172" s="52">
        <v>42726</v>
      </c>
      <c r="E172" s="53" t="s">
        <v>22</v>
      </c>
      <c r="F172" s="86">
        <v>30</v>
      </c>
      <c r="G172" s="55">
        <v>1</v>
      </c>
      <c r="H172" s="111">
        <v>46201896</v>
      </c>
      <c r="I172" s="105">
        <v>36198</v>
      </c>
      <c r="J172" s="95"/>
      <c r="K172" s="119"/>
      <c r="L172" s="82"/>
      <c r="M172" s="82"/>
      <c r="N172" s="83"/>
      <c r="O172" s="108"/>
      <c r="P172" s="95"/>
      <c r="Q172" s="97"/>
    </row>
    <row r="173" spans="1:17" ht="17.25" customHeight="1">
      <c r="A173" s="50">
        <v>170</v>
      </c>
      <c r="B173" s="51" t="s">
        <v>934</v>
      </c>
      <c r="C173" s="51" t="s">
        <v>935</v>
      </c>
      <c r="D173" s="52">
        <v>43104</v>
      </c>
      <c r="E173" s="57" t="s">
        <v>15</v>
      </c>
      <c r="F173" s="54">
        <v>47</v>
      </c>
      <c r="G173" s="55">
        <v>1</v>
      </c>
      <c r="H173" s="111">
        <v>46123425</v>
      </c>
      <c r="I173" s="101">
        <v>31825</v>
      </c>
      <c r="J173" s="95"/>
      <c r="K173" s="119"/>
      <c r="L173" s="82"/>
      <c r="M173" s="82"/>
      <c r="N173" s="83"/>
      <c r="O173" s="108"/>
      <c r="P173" s="95"/>
      <c r="Q173" s="97"/>
    </row>
    <row r="174" spans="1:17" ht="17.25" customHeight="1">
      <c r="A174" s="50">
        <v>171</v>
      </c>
      <c r="B174" s="53" t="s">
        <v>687</v>
      </c>
      <c r="C174" s="53" t="s">
        <v>688</v>
      </c>
      <c r="D174" s="52">
        <v>43370</v>
      </c>
      <c r="E174" s="53" t="s">
        <v>15</v>
      </c>
      <c r="F174" s="54">
        <v>65</v>
      </c>
      <c r="G174" s="55">
        <v>1</v>
      </c>
      <c r="H174" s="107">
        <v>45044645</v>
      </c>
      <c r="I174" s="81">
        <v>32308</v>
      </c>
      <c r="J174" s="95"/>
      <c r="K174" s="119"/>
      <c r="L174" s="82"/>
      <c r="M174" s="82"/>
      <c r="N174" s="53"/>
      <c r="O174" s="108"/>
      <c r="P174" s="95"/>
      <c r="Q174" s="97"/>
    </row>
    <row r="175" spans="1:17" ht="17.25" customHeight="1">
      <c r="A175" s="50">
        <v>172</v>
      </c>
      <c r="B175" s="53" t="s">
        <v>927</v>
      </c>
      <c r="C175" s="53" t="s">
        <v>928</v>
      </c>
      <c r="D175" s="52">
        <v>43111</v>
      </c>
      <c r="E175" s="53" t="s">
        <v>190</v>
      </c>
      <c r="F175" s="54">
        <v>51</v>
      </c>
      <c r="G175" s="55">
        <v>1</v>
      </c>
      <c r="H175" s="107">
        <v>44923075</v>
      </c>
      <c r="I175" s="80">
        <v>29144</v>
      </c>
      <c r="J175" s="95"/>
      <c r="K175" s="119"/>
      <c r="L175" s="82"/>
      <c r="M175" s="82"/>
      <c r="N175" s="53"/>
      <c r="O175" s="108"/>
      <c r="P175" s="95"/>
      <c r="Q175" s="97"/>
    </row>
    <row r="176" spans="1:17" ht="17.25" customHeight="1">
      <c r="A176" s="50">
        <v>173</v>
      </c>
      <c r="B176" s="53" t="s">
        <v>411</v>
      </c>
      <c r="C176" s="53" t="s">
        <v>412</v>
      </c>
      <c r="D176" s="52">
        <v>43622</v>
      </c>
      <c r="E176" s="53" t="s">
        <v>64</v>
      </c>
      <c r="F176" s="54">
        <v>70</v>
      </c>
      <c r="G176" s="55" t="e">
        <f>ROUNDUP(_xlfnodf.SKEWP(D176,$B$584,"d")/7,0)</f>
        <v>#NAME?</v>
      </c>
      <c r="H176" s="107">
        <v>44915570</v>
      </c>
      <c r="I176" s="80">
        <v>27817</v>
      </c>
      <c r="J176" s="95"/>
      <c r="K176" s="119"/>
      <c r="L176" s="82"/>
      <c r="M176" s="82"/>
      <c r="N176" s="53"/>
      <c r="O176" s="108"/>
      <c r="P176" s="95"/>
      <c r="Q176" s="97"/>
    </row>
    <row r="177" spans="1:17" ht="17.25" customHeight="1">
      <c r="A177" s="50">
        <v>174</v>
      </c>
      <c r="B177" s="51" t="s">
        <v>600</v>
      </c>
      <c r="C177" s="51" t="s">
        <v>601</v>
      </c>
      <c r="D177" s="52">
        <v>43454</v>
      </c>
      <c r="E177" s="53" t="s">
        <v>22</v>
      </c>
      <c r="F177" s="54">
        <v>53</v>
      </c>
      <c r="G177" s="55">
        <v>1</v>
      </c>
      <c r="H177" s="107">
        <v>44789986</v>
      </c>
      <c r="I177" s="81">
        <v>30009</v>
      </c>
      <c r="J177" s="95"/>
      <c r="K177" s="119"/>
      <c r="L177" s="82"/>
      <c r="M177" s="82"/>
      <c r="N177" s="53"/>
      <c r="O177" s="108"/>
      <c r="P177" s="95"/>
      <c r="Q177" s="97"/>
    </row>
    <row r="178" spans="1:17" ht="17.25" customHeight="1">
      <c r="A178" s="50">
        <v>175</v>
      </c>
      <c r="B178" s="51" t="s">
        <v>1010</v>
      </c>
      <c r="C178" s="51" t="s">
        <v>1011</v>
      </c>
      <c r="D178" s="52">
        <v>43020</v>
      </c>
      <c r="E178" s="57" t="s">
        <v>22</v>
      </c>
      <c r="F178" s="54">
        <v>50</v>
      </c>
      <c r="G178" s="55">
        <v>1</v>
      </c>
      <c r="H178" s="111">
        <v>44465890</v>
      </c>
      <c r="I178" s="101">
        <v>31714</v>
      </c>
      <c r="J178" s="95"/>
      <c r="K178" s="119"/>
      <c r="L178" s="82"/>
      <c r="M178" s="82"/>
      <c r="N178" s="53"/>
      <c r="O178" s="108"/>
      <c r="P178" s="95"/>
      <c r="Q178" s="97"/>
    </row>
    <row r="179" spans="1:17" ht="17.25" customHeight="1">
      <c r="A179" s="50">
        <v>176</v>
      </c>
      <c r="B179" s="51" t="s">
        <v>1146</v>
      </c>
      <c r="C179" s="51" t="s">
        <v>1147</v>
      </c>
      <c r="D179" s="52">
        <v>42866</v>
      </c>
      <c r="E179" s="57" t="s">
        <v>15</v>
      </c>
      <c r="F179" s="54">
        <v>61</v>
      </c>
      <c r="G179" s="55">
        <v>1</v>
      </c>
      <c r="H179" s="111">
        <v>44345098</v>
      </c>
      <c r="I179" s="101">
        <v>28393</v>
      </c>
      <c r="J179" s="95"/>
      <c r="K179" s="119"/>
      <c r="L179" s="82"/>
      <c r="M179" s="82"/>
      <c r="N179" s="53"/>
      <c r="O179" s="108"/>
      <c r="P179" s="95"/>
      <c r="Q179" s="97"/>
    </row>
    <row r="180" spans="1:17" ht="17.25" customHeight="1">
      <c r="A180" s="50">
        <v>177</v>
      </c>
      <c r="B180" s="53" t="s">
        <v>1313</v>
      </c>
      <c r="C180" s="53" t="s">
        <v>1314</v>
      </c>
      <c r="D180" s="52">
        <v>42705</v>
      </c>
      <c r="E180" s="53" t="s">
        <v>22</v>
      </c>
      <c r="F180" s="86">
        <v>46</v>
      </c>
      <c r="G180" s="55">
        <v>1</v>
      </c>
      <c r="H180" s="111">
        <v>44341076</v>
      </c>
      <c r="I180" s="105">
        <v>30804</v>
      </c>
      <c r="J180" s="95"/>
      <c r="K180" s="119"/>
      <c r="L180" s="82"/>
      <c r="M180" s="82"/>
      <c r="N180" s="53"/>
      <c r="O180" s="108"/>
      <c r="P180" s="95"/>
      <c r="Q180" s="97"/>
    </row>
    <row r="181" spans="1:17" ht="17.25" customHeight="1">
      <c r="A181" s="50">
        <v>178</v>
      </c>
      <c r="B181" s="51" t="s">
        <v>85</v>
      </c>
      <c r="C181" s="51" t="s">
        <v>86</v>
      </c>
      <c r="D181" s="52">
        <v>43881</v>
      </c>
      <c r="E181" s="53" t="s">
        <v>64</v>
      </c>
      <c r="F181" s="54">
        <v>67</v>
      </c>
      <c r="G181" s="55">
        <v>1</v>
      </c>
      <c r="H181" s="107">
        <v>44092540</v>
      </c>
      <c r="I181" s="80">
        <v>29649</v>
      </c>
      <c r="J181" s="97"/>
      <c r="K181" s="120"/>
      <c r="L181" s="87"/>
      <c r="M181" s="82"/>
      <c r="N181" s="15"/>
      <c r="O181" s="109"/>
      <c r="P181" s="97"/>
      <c r="Q181" s="97"/>
    </row>
    <row r="182" spans="1:17" ht="17.25" customHeight="1">
      <c r="A182" s="50">
        <v>179</v>
      </c>
      <c r="B182" s="51" t="s">
        <v>659</v>
      </c>
      <c r="C182" s="51" t="s">
        <v>660</v>
      </c>
      <c r="D182" s="52">
        <v>43391</v>
      </c>
      <c r="E182" s="53" t="s">
        <v>22</v>
      </c>
      <c r="F182" s="54">
        <v>1</v>
      </c>
      <c r="G182" s="55">
        <v>1</v>
      </c>
      <c r="H182" s="107">
        <v>43653980</v>
      </c>
      <c r="I182" s="81">
        <v>27165</v>
      </c>
      <c r="J182" s="95"/>
      <c r="K182" s="119"/>
      <c r="L182" s="82"/>
      <c r="M182" s="82"/>
      <c r="N182" s="53"/>
      <c r="O182" s="108"/>
      <c r="P182" s="95"/>
      <c r="Q182" s="97"/>
    </row>
    <row r="183" spans="1:17" ht="17.25" customHeight="1">
      <c r="A183" s="50">
        <v>180</v>
      </c>
      <c r="B183" s="53" t="s">
        <v>205</v>
      </c>
      <c r="C183" s="53" t="s">
        <v>206</v>
      </c>
      <c r="D183" s="52">
        <v>43832</v>
      </c>
      <c r="E183" s="53" t="s">
        <v>15</v>
      </c>
      <c r="F183" s="54">
        <v>38</v>
      </c>
      <c r="G183" s="55">
        <v>1</v>
      </c>
      <c r="H183" s="107">
        <v>43094870</v>
      </c>
      <c r="I183" s="80">
        <v>28220</v>
      </c>
      <c r="J183" s="97"/>
      <c r="K183" s="120"/>
      <c r="L183" s="87"/>
      <c r="M183" s="82"/>
      <c r="N183" s="15"/>
      <c r="O183" s="109"/>
      <c r="P183" s="97"/>
      <c r="Q183" s="97"/>
    </row>
    <row r="184" spans="1:17" ht="17.25" customHeight="1">
      <c r="A184" s="50">
        <v>181</v>
      </c>
      <c r="B184" s="102" t="s">
        <v>752</v>
      </c>
      <c r="C184" s="51" t="s">
        <v>753</v>
      </c>
      <c r="D184" s="52">
        <v>43307</v>
      </c>
      <c r="E184" s="57" t="s">
        <v>190</v>
      </c>
      <c r="F184" s="54">
        <v>51</v>
      </c>
      <c r="G184" s="55">
        <v>1</v>
      </c>
      <c r="H184" s="107">
        <v>42947180</v>
      </c>
      <c r="I184" s="81">
        <v>28937</v>
      </c>
      <c r="J184" s="95"/>
      <c r="K184" s="119"/>
      <c r="L184" s="82"/>
      <c r="M184" s="82"/>
      <c r="N184" s="53"/>
      <c r="O184" s="108"/>
      <c r="P184" s="95"/>
      <c r="Q184" s="97"/>
    </row>
    <row r="185" spans="1:17" ht="17.25" customHeight="1">
      <c r="A185" s="50">
        <v>182</v>
      </c>
      <c r="B185" s="53" t="s">
        <v>462</v>
      </c>
      <c r="C185" s="53" t="s">
        <v>463</v>
      </c>
      <c r="D185" s="52">
        <v>43566</v>
      </c>
      <c r="E185" s="53" t="s">
        <v>190</v>
      </c>
      <c r="F185" s="54">
        <v>39</v>
      </c>
      <c r="G185" s="55">
        <v>1</v>
      </c>
      <c r="H185" s="107">
        <v>42769085</v>
      </c>
      <c r="I185" s="80">
        <v>29991</v>
      </c>
      <c r="J185" s="95"/>
      <c r="K185" s="119"/>
      <c r="L185" s="82"/>
      <c r="M185" s="82"/>
      <c r="N185" s="53"/>
      <c r="O185" s="108"/>
      <c r="P185" s="95"/>
      <c r="Q185" s="97"/>
    </row>
    <row r="186" spans="1:17" ht="17.25" customHeight="1">
      <c r="A186" s="50">
        <v>183</v>
      </c>
      <c r="B186" s="51" t="s">
        <v>976</v>
      </c>
      <c r="C186" s="51" t="s">
        <v>977</v>
      </c>
      <c r="D186" s="52">
        <v>43055</v>
      </c>
      <c r="E186" s="57" t="s">
        <v>22</v>
      </c>
      <c r="F186" s="54">
        <v>35</v>
      </c>
      <c r="G186" s="55">
        <v>1</v>
      </c>
      <c r="H186" s="111">
        <v>42703945</v>
      </c>
      <c r="I186" s="101">
        <v>30681</v>
      </c>
      <c r="J186" s="95"/>
      <c r="K186" s="119"/>
      <c r="L186" s="82"/>
      <c r="M186" s="82"/>
      <c r="N186" s="53"/>
      <c r="O186" s="108"/>
      <c r="P186" s="95"/>
      <c r="Q186" s="97"/>
    </row>
    <row r="187" spans="1:17" ht="17.25" customHeight="1">
      <c r="A187" s="50">
        <v>184</v>
      </c>
      <c r="B187" s="53" t="s">
        <v>888</v>
      </c>
      <c r="C187" s="53" t="s">
        <v>889</v>
      </c>
      <c r="D187" s="52">
        <v>43153</v>
      </c>
      <c r="E187" s="53" t="s">
        <v>15</v>
      </c>
      <c r="F187" s="86">
        <v>39</v>
      </c>
      <c r="G187" s="55">
        <v>1</v>
      </c>
      <c r="H187" s="107">
        <v>42681535</v>
      </c>
      <c r="I187" s="80">
        <v>28222</v>
      </c>
      <c r="J187" s="95"/>
      <c r="K187" s="119"/>
      <c r="L187" s="82"/>
      <c r="M187" s="82"/>
      <c r="N187" s="53"/>
      <c r="O187" s="108"/>
      <c r="P187" s="95"/>
      <c r="Q187" s="97"/>
    </row>
    <row r="188" spans="1:17" ht="17.25" customHeight="1">
      <c r="A188" s="50">
        <v>185</v>
      </c>
      <c r="B188" s="51" t="s">
        <v>185</v>
      </c>
      <c r="C188" s="51" t="s">
        <v>186</v>
      </c>
      <c r="D188" s="52">
        <v>43825</v>
      </c>
      <c r="E188" s="53" t="s">
        <v>187</v>
      </c>
      <c r="F188" s="54">
        <v>47</v>
      </c>
      <c r="G188" s="55">
        <v>1</v>
      </c>
      <c r="H188" s="107">
        <v>42226670</v>
      </c>
      <c r="I188" s="80">
        <v>27887</v>
      </c>
      <c r="J188" s="97"/>
      <c r="K188" s="120"/>
      <c r="L188" s="87"/>
      <c r="M188" s="82"/>
      <c r="N188" s="15"/>
      <c r="O188" s="109"/>
      <c r="P188" s="97"/>
      <c r="Q188" s="97"/>
    </row>
    <row r="189" spans="1:17" ht="17.25" customHeight="1">
      <c r="A189" s="50">
        <v>186</v>
      </c>
      <c r="B189" s="51" t="s">
        <v>163</v>
      </c>
      <c r="C189" s="51" t="s">
        <v>164</v>
      </c>
      <c r="D189" s="52">
        <v>43860</v>
      </c>
      <c r="E189" s="53" t="s">
        <v>22</v>
      </c>
      <c r="F189" s="55">
        <v>54</v>
      </c>
      <c r="G189" s="55">
        <v>1</v>
      </c>
      <c r="H189" s="107">
        <v>42019325</v>
      </c>
      <c r="I189" s="80">
        <v>27934</v>
      </c>
      <c r="J189" s="97"/>
      <c r="K189" s="120"/>
      <c r="L189" s="87"/>
      <c r="M189" s="82"/>
      <c r="N189" s="15"/>
      <c r="O189" s="109"/>
      <c r="P189" s="97"/>
      <c r="Q189" s="97"/>
    </row>
    <row r="190" spans="1:17" ht="17.25" customHeight="1">
      <c r="A190" s="50">
        <v>187</v>
      </c>
      <c r="B190" s="51" t="s">
        <v>586</v>
      </c>
      <c r="C190" s="51" t="s">
        <v>586</v>
      </c>
      <c r="D190" s="52">
        <v>43468</v>
      </c>
      <c r="E190" s="53" t="s">
        <v>64</v>
      </c>
      <c r="F190" s="54">
        <v>36</v>
      </c>
      <c r="G190" s="55">
        <v>1</v>
      </c>
      <c r="H190" s="107">
        <v>41909305</v>
      </c>
      <c r="I190" s="80">
        <v>28198</v>
      </c>
      <c r="J190" s="95"/>
      <c r="K190" s="119"/>
      <c r="L190" s="82"/>
      <c r="M190" s="82"/>
      <c r="N190" s="53"/>
      <c r="O190" s="108"/>
      <c r="P190" s="95"/>
      <c r="Q190" s="97"/>
    </row>
    <row r="191" spans="1:17" ht="17.25" customHeight="1">
      <c r="A191" s="50">
        <v>188</v>
      </c>
      <c r="B191" s="51" t="s">
        <v>1792</v>
      </c>
      <c r="C191" s="51" t="s">
        <v>1792</v>
      </c>
      <c r="D191" s="168">
        <v>44595</v>
      </c>
      <c r="E191" s="53" t="s">
        <v>42</v>
      </c>
      <c r="F191" s="210"/>
      <c r="G191" s="55">
        <v>1</v>
      </c>
      <c r="H191" s="147">
        <v>41651700</v>
      </c>
      <c r="I191" s="136">
        <v>23204</v>
      </c>
      <c r="J191" s="58"/>
      <c r="K191" s="137"/>
      <c r="L191" s="138"/>
      <c r="M191" s="139"/>
      <c r="N191" s="140"/>
      <c r="O191" s="141"/>
      <c r="P191" s="58"/>
      <c r="Q191" s="58"/>
    </row>
    <row r="192" spans="1:17" ht="17.25" customHeight="1">
      <c r="A192" s="50">
        <v>189</v>
      </c>
      <c r="B192" s="51" t="s">
        <v>1611</v>
      </c>
      <c r="C192" s="51" t="s">
        <v>1610</v>
      </c>
      <c r="D192" s="52">
        <v>44406</v>
      </c>
      <c r="E192" s="53" t="s">
        <v>22</v>
      </c>
      <c r="F192" s="54">
        <v>50</v>
      </c>
      <c r="G192" s="55">
        <v>1</v>
      </c>
      <c r="H192" s="147">
        <v>41645855</v>
      </c>
      <c r="I192" s="136">
        <v>25899</v>
      </c>
      <c r="J192" s="58"/>
      <c r="K192" s="137"/>
      <c r="L192" s="138"/>
      <c r="M192" s="139"/>
      <c r="N192" s="140"/>
      <c r="O192" s="141"/>
      <c r="P192" s="58"/>
      <c r="Q192" s="58"/>
    </row>
    <row r="193" spans="1:17" ht="17.25" customHeight="1">
      <c r="A193" s="50">
        <v>190</v>
      </c>
      <c r="B193" s="51" t="s">
        <v>778</v>
      </c>
      <c r="C193" s="51" t="s">
        <v>779</v>
      </c>
      <c r="D193" s="52">
        <v>43272</v>
      </c>
      <c r="E193" s="53" t="s">
        <v>22</v>
      </c>
      <c r="F193" s="54">
        <v>36</v>
      </c>
      <c r="G193" s="55">
        <v>1</v>
      </c>
      <c r="H193" s="107">
        <v>41466081</v>
      </c>
      <c r="I193" s="81">
        <v>28854</v>
      </c>
      <c r="J193" s="95"/>
      <c r="K193" s="119"/>
      <c r="L193" s="82"/>
      <c r="M193" s="82"/>
      <c r="N193" s="53"/>
      <c r="O193" s="108"/>
      <c r="P193" s="95"/>
      <c r="Q193" s="97"/>
    </row>
    <row r="194" spans="1:17" ht="17.25">
      <c r="A194" s="50">
        <v>191</v>
      </c>
      <c r="B194" s="53" t="s">
        <v>725</v>
      </c>
      <c r="C194" s="53" t="s">
        <v>726</v>
      </c>
      <c r="D194" s="52">
        <v>43328</v>
      </c>
      <c r="E194" s="53" t="s">
        <v>187</v>
      </c>
      <c r="F194" s="54"/>
      <c r="G194" s="55">
        <v>1</v>
      </c>
      <c r="H194" s="107">
        <v>41389112</v>
      </c>
      <c r="I194" s="80">
        <v>30042</v>
      </c>
      <c r="J194" s="95"/>
      <c r="K194" s="119"/>
      <c r="L194" s="82"/>
      <c r="M194" s="82"/>
      <c r="N194" s="53"/>
      <c r="O194" s="108"/>
      <c r="P194" s="95"/>
      <c r="Q194" s="97"/>
    </row>
    <row r="195" spans="1:17" ht="17.25">
      <c r="A195" s="50">
        <v>192</v>
      </c>
      <c r="B195" s="51" t="s">
        <v>824</v>
      </c>
      <c r="C195" s="51" t="s">
        <v>825</v>
      </c>
      <c r="D195" s="52">
        <v>43223</v>
      </c>
      <c r="E195" s="57" t="s">
        <v>22</v>
      </c>
      <c r="F195" s="54">
        <v>53</v>
      </c>
      <c r="G195" s="55">
        <v>1</v>
      </c>
      <c r="H195" s="107">
        <v>41303665</v>
      </c>
      <c r="I195" s="81">
        <v>28721</v>
      </c>
      <c r="J195" s="95"/>
      <c r="K195" s="119"/>
      <c r="L195" s="82"/>
      <c r="M195" s="82"/>
      <c r="N195" s="53"/>
      <c r="O195" s="108"/>
      <c r="P195" s="95"/>
      <c r="Q195" s="97"/>
    </row>
    <row r="196" spans="1:17" ht="17.25">
      <c r="A196" s="50">
        <v>193</v>
      </c>
      <c r="B196" s="51" t="s">
        <v>87</v>
      </c>
      <c r="C196" s="51" t="s">
        <v>88</v>
      </c>
      <c r="D196" s="52">
        <v>43825</v>
      </c>
      <c r="E196" s="53" t="s">
        <v>64</v>
      </c>
      <c r="F196" s="54">
        <v>70</v>
      </c>
      <c r="G196" s="55">
        <v>1</v>
      </c>
      <c r="H196" s="107">
        <v>41199015</v>
      </c>
      <c r="I196" s="80">
        <v>28327</v>
      </c>
      <c r="J196" s="97"/>
      <c r="K196" s="120"/>
      <c r="L196" s="87"/>
      <c r="M196" s="82"/>
      <c r="N196" s="15"/>
      <c r="O196" s="109"/>
      <c r="P196" s="97"/>
      <c r="Q196" s="97"/>
    </row>
    <row r="197" spans="1:17" ht="17.25">
      <c r="A197" s="50">
        <v>194</v>
      </c>
      <c r="B197" s="53" t="s">
        <v>1090</v>
      </c>
      <c r="C197" s="53" t="s">
        <v>1091</v>
      </c>
      <c r="D197" s="84">
        <v>42950</v>
      </c>
      <c r="E197" s="53" t="s">
        <v>15</v>
      </c>
      <c r="F197" s="55">
        <v>65</v>
      </c>
      <c r="G197" s="55">
        <v>1</v>
      </c>
      <c r="H197" s="111">
        <v>41009554</v>
      </c>
      <c r="I197" s="101">
        <v>29467</v>
      </c>
      <c r="J197" s="95"/>
      <c r="K197" s="119"/>
      <c r="L197" s="82"/>
      <c r="M197" s="82"/>
      <c r="N197" s="53"/>
      <c r="O197" s="108"/>
      <c r="P197" s="95"/>
      <c r="Q197" s="97"/>
    </row>
    <row r="198" spans="1:17" ht="17.25">
      <c r="A198" s="50">
        <v>195</v>
      </c>
      <c r="B198" s="51" t="s">
        <v>490</v>
      </c>
      <c r="C198" s="51" t="s">
        <v>491</v>
      </c>
      <c r="D198" s="52">
        <v>43545</v>
      </c>
      <c r="E198" s="53" t="s">
        <v>22</v>
      </c>
      <c r="F198" s="54">
        <v>51</v>
      </c>
      <c r="G198" s="55">
        <v>1</v>
      </c>
      <c r="H198" s="107">
        <v>40701020</v>
      </c>
      <c r="I198" s="81">
        <v>27716</v>
      </c>
      <c r="J198" s="95"/>
      <c r="K198" s="119"/>
      <c r="L198" s="82"/>
      <c r="M198" s="82"/>
      <c r="N198" s="53"/>
      <c r="O198" s="108"/>
      <c r="P198" s="95"/>
      <c r="Q198" s="97"/>
    </row>
    <row r="199" spans="1:17" ht="17.25">
      <c r="A199" s="50">
        <v>196</v>
      </c>
      <c r="B199" s="88" t="s">
        <v>528</v>
      </c>
      <c r="C199" s="88" t="s">
        <v>529</v>
      </c>
      <c r="D199" s="52">
        <v>43510</v>
      </c>
      <c r="E199" s="53" t="s">
        <v>22</v>
      </c>
      <c r="F199" s="54">
        <v>40</v>
      </c>
      <c r="G199" s="55">
        <v>1</v>
      </c>
      <c r="H199" s="107">
        <v>40223012</v>
      </c>
      <c r="I199" s="81">
        <v>28039</v>
      </c>
      <c r="J199" s="95"/>
      <c r="K199" s="119"/>
      <c r="L199" s="82"/>
      <c r="M199" s="82"/>
      <c r="N199" s="53"/>
      <c r="O199" s="108"/>
      <c r="P199" s="95"/>
      <c r="Q199" s="97"/>
    </row>
    <row r="200" spans="1:17" ht="17.25">
      <c r="A200" s="50">
        <v>197</v>
      </c>
      <c r="B200" s="51" t="s">
        <v>1892</v>
      </c>
      <c r="C200" s="51" t="s">
        <v>1892</v>
      </c>
      <c r="D200" s="168">
        <v>44735</v>
      </c>
      <c r="E200" s="53" t="s">
        <v>15</v>
      </c>
      <c r="F200" s="54">
        <v>67</v>
      </c>
      <c r="G200" s="55">
        <v>1</v>
      </c>
      <c r="H200" s="147">
        <v>40192369</v>
      </c>
      <c r="I200" s="136">
        <v>22449</v>
      </c>
      <c r="J200" s="58"/>
      <c r="K200" s="137"/>
      <c r="L200" s="138"/>
      <c r="M200" s="139"/>
      <c r="N200" s="140"/>
      <c r="O200" s="141"/>
      <c r="P200" s="58"/>
      <c r="Q200" s="58"/>
    </row>
    <row r="201" spans="1:17" ht="17.25">
      <c r="A201" s="50">
        <v>198</v>
      </c>
      <c r="B201" s="51" t="s">
        <v>1110</v>
      </c>
      <c r="C201" s="51" t="s">
        <v>1111</v>
      </c>
      <c r="D201" s="52">
        <v>42915</v>
      </c>
      <c r="E201" s="57" t="s">
        <v>15</v>
      </c>
      <c r="F201" s="54">
        <v>46</v>
      </c>
      <c r="G201" s="55">
        <v>1</v>
      </c>
      <c r="H201" s="111">
        <v>39830470</v>
      </c>
      <c r="I201" s="101">
        <v>26633</v>
      </c>
      <c r="J201" s="95"/>
      <c r="K201" s="119"/>
      <c r="L201" s="82"/>
      <c r="M201" s="82"/>
      <c r="N201" s="53"/>
      <c r="O201" s="108"/>
      <c r="P201" s="95"/>
      <c r="Q201" s="97"/>
    </row>
    <row r="202" spans="1:17" ht="17.25">
      <c r="A202" s="50">
        <v>199</v>
      </c>
      <c r="B202" s="51" t="s">
        <v>1808</v>
      </c>
      <c r="C202" s="51" t="s">
        <v>1807</v>
      </c>
      <c r="D202" s="168">
        <v>44616</v>
      </c>
      <c r="E202" s="53" t="s">
        <v>37</v>
      </c>
      <c r="F202" s="54">
        <v>65</v>
      </c>
      <c r="G202" s="55">
        <v>1</v>
      </c>
      <c r="H202" s="147">
        <v>39633845</v>
      </c>
      <c r="I202" s="136">
        <v>23088</v>
      </c>
      <c r="J202" s="58"/>
      <c r="K202" s="137"/>
      <c r="L202" s="138"/>
      <c r="M202" s="139"/>
      <c r="N202" s="140"/>
      <c r="O202" s="141"/>
      <c r="P202" s="58"/>
      <c r="Q202" s="58"/>
    </row>
    <row r="203" spans="1:17" ht="17.25">
      <c r="A203" s="50">
        <v>200</v>
      </c>
      <c r="B203" s="53" t="s">
        <v>727</v>
      </c>
      <c r="C203" s="53" t="s">
        <v>728</v>
      </c>
      <c r="D203" s="52">
        <v>43328</v>
      </c>
      <c r="E203" s="53" t="s">
        <v>15</v>
      </c>
      <c r="F203" s="54"/>
      <c r="G203" s="55">
        <v>1</v>
      </c>
      <c r="H203" s="107">
        <v>39607558</v>
      </c>
      <c r="I203" s="80">
        <v>25587</v>
      </c>
      <c r="J203" s="95"/>
      <c r="K203" s="119"/>
      <c r="L203" s="82"/>
      <c r="M203" s="82"/>
      <c r="N203" s="53"/>
      <c r="O203" s="108"/>
      <c r="P203" s="95"/>
      <c r="Q203" s="97"/>
    </row>
    <row r="204" spans="1:17" ht="17.25">
      <c r="A204" s="50">
        <v>201</v>
      </c>
      <c r="B204" s="88" t="s">
        <v>1268</v>
      </c>
      <c r="C204" s="88" t="s">
        <v>1269</v>
      </c>
      <c r="D204" s="52">
        <v>42733</v>
      </c>
      <c r="E204" s="90" t="s">
        <v>187</v>
      </c>
      <c r="F204" s="86">
        <v>16</v>
      </c>
      <c r="G204" s="55">
        <v>1</v>
      </c>
      <c r="H204" s="111">
        <v>39556855</v>
      </c>
      <c r="I204" s="125">
        <v>28864</v>
      </c>
      <c r="J204" s="95"/>
      <c r="K204" s="119"/>
      <c r="L204" s="82"/>
      <c r="M204" s="82"/>
      <c r="N204" s="53"/>
      <c r="O204" s="108"/>
      <c r="P204" s="95"/>
      <c r="Q204" s="97"/>
    </row>
    <row r="205" spans="1:17" ht="17.25">
      <c r="A205" s="50">
        <v>202</v>
      </c>
      <c r="B205" s="51" t="s">
        <v>195</v>
      </c>
      <c r="C205" s="51" t="s">
        <v>196</v>
      </c>
      <c r="D205" s="52">
        <v>43685</v>
      </c>
      <c r="E205" s="53" t="s">
        <v>15</v>
      </c>
      <c r="F205" s="54"/>
      <c r="G205" s="55">
        <v>1</v>
      </c>
      <c r="H205" s="107">
        <v>39339198</v>
      </c>
      <c r="I205" s="81">
        <v>27855</v>
      </c>
      <c r="J205" s="95"/>
      <c r="K205" s="119"/>
      <c r="L205" s="82"/>
      <c r="M205" s="82"/>
      <c r="N205" s="53"/>
      <c r="O205" s="108"/>
      <c r="P205" s="95"/>
      <c r="Q205" s="97"/>
    </row>
    <row r="206" spans="1:17" ht="17.25">
      <c r="A206" s="50">
        <v>203</v>
      </c>
      <c r="B206" s="51" t="s">
        <v>1590</v>
      </c>
      <c r="C206" s="51" t="s">
        <v>1589</v>
      </c>
      <c r="D206" s="52">
        <v>44392</v>
      </c>
      <c r="E206" s="53" t="s">
        <v>15</v>
      </c>
      <c r="F206" s="54">
        <v>60</v>
      </c>
      <c r="G206" s="55" t="e">
        <f>ROUNDUP(DATEDIF(D206,$B$865,"d")/7,0)</f>
        <v>#VALUE!</v>
      </c>
      <c r="H206" s="147">
        <v>39297770</v>
      </c>
      <c r="I206" s="136">
        <v>26135</v>
      </c>
      <c r="J206" s="58"/>
      <c r="K206" s="137"/>
      <c r="L206" s="138"/>
      <c r="M206" s="139"/>
      <c r="N206" s="140"/>
      <c r="O206" s="141"/>
      <c r="P206" s="58"/>
      <c r="Q206" s="58"/>
    </row>
    <row r="207" spans="1:17" ht="17.25">
      <c r="A207" s="50">
        <v>204</v>
      </c>
      <c r="B207" s="53" t="s">
        <v>80</v>
      </c>
      <c r="C207" s="53" t="s">
        <v>272</v>
      </c>
      <c r="D207" s="52">
        <v>43769</v>
      </c>
      <c r="E207" s="53" t="s">
        <v>64</v>
      </c>
      <c r="F207" s="54"/>
      <c r="G207" s="55">
        <v>1</v>
      </c>
      <c r="H207" s="113">
        <v>39151132</v>
      </c>
      <c r="I207" s="127">
        <v>29108</v>
      </c>
      <c r="J207" s="97"/>
      <c r="K207" s="120"/>
      <c r="L207" s="87"/>
      <c r="M207" s="82"/>
      <c r="N207" s="15"/>
      <c r="O207" s="109"/>
      <c r="P207" s="97"/>
      <c r="Q207" s="97"/>
    </row>
    <row r="208" spans="1:17" ht="17.25">
      <c r="A208" s="50">
        <v>205</v>
      </c>
      <c r="B208" s="51" t="s">
        <v>992</v>
      </c>
      <c r="C208" s="51" t="s">
        <v>993</v>
      </c>
      <c r="D208" s="52">
        <v>43034</v>
      </c>
      <c r="E208" s="57" t="s">
        <v>187</v>
      </c>
      <c r="F208" s="54">
        <v>50</v>
      </c>
      <c r="G208" s="55">
        <v>1</v>
      </c>
      <c r="H208" s="111">
        <v>38906778</v>
      </c>
      <c r="I208" s="101">
        <v>45801</v>
      </c>
      <c r="J208" s="95"/>
      <c r="K208" s="119"/>
      <c r="L208" s="82"/>
      <c r="M208" s="82"/>
      <c r="N208" s="53"/>
      <c r="O208" s="108"/>
      <c r="P208" s="95"/>
      <c r="Q208" s="97"/>
    </row>
    <row r="209" spans="1:17" ht="17.25">
      <c r="A209" s="50">
        <v>206</v>
      </c>
      <c r="B209" s="53" t="s">
        <v>1241</v>
      </c>
      <c r="C209" s="53" t="s">
        <v>1242</v>
      </c>
      <c r="D209" s="52">
        <v>42761</v>
      </c>
      <c r="E209" s="53" t="s">
        <v>187</v>
      </c>
      <c r="F209" s="86">
        <v>42</v>
      </c>
      <c r="G209" s="55">
        <v>1</v>
      </c>
      <c r="H209" s="111">
        <v>38305842</v>
      </c>
      <c r="I209" s="125">
        <v>28967</v>
      </c>
      <c r="J209" s="95"/>
      <c r="K209" s="119"/>
      <c r="L209" s="82"/>
      <c r="M209" s="82"/>
      <c r="N209" s="53"/>
      <c r="O209" s="108"/>
      <c r="P209" s="95"/>
      <c r="Q209" s="97"/>
    </row>
    <row r="210" spans="1:17" ht="17.25">
      <c r="A210" s="50">
        <v>207</v>
      </c>
      <c r="B210" s="51" t="s">
        <v>2039</v>
      </c>
      <c r="C210" s="51" t="s">
        <v>2038</v>
      </c>
      <c r="D210" s="84">
        <v>44882</v>
      </c>
      <c r="E210" s="53" t="s">
        <v>64</v>
      </c>
      <c r="F210" s="54">
        <v>58</v>
      </c>
      <c r="G210" s="55">
        <v>1</v>
      </c>
      <c r="H210" s="147">
        <v>38101190</v>
      </c>
      <c r="I210" s="136">
        <v>18487</v>
      </c>
      <c r="J210" s="58"/>
      <c r="K210" s="137"/>
      <c r="L210" s="138"/>
      <c r="M210" s="139"/>
      <c r="N210" s="140"/>
      <c r="O210" s="141"/>
      <c r="P210" s="58"/>
      <c r="Q210" s="58"/>
    </row>
    <row r="211" spans="1:17" ht="17.25">
      <c r="A211" s="50">
        <v>208</v>
      </c>
      <c r="B211" s="51" t="s">
        <v>442</v>
      </c>
      <c r="C211" s="51" t="s">
        <v>443</v>
      </c>
      <c r="D211" s="52">
        <v>43587</v>
      </c>
      <c r="E211" s="53" t="s">
        <v>22</v>
      </c>
      <c r="F211" s="54">
        <v>42</v>
      </c>
      <c r="G211" s="55">
        <v>1</v>
      </c>
      <c r="H211" s="107">
        <v>37955090</v>
      </c>
      <c r="I211" s="80">
        <v>26971</v>
      </c>
      <c r="J211" s="95"/>
      <c r="K211" s="119"/>
      <c r="L211" s="82"/>
      <c r="M211" s="82"/>
      <c r="N211" s="53"/>
      <c r="O211" s="108"/>
      <c r="P211" s="95"/>
      <c r="Q211" s="97"/>
    </row>
    <row r="212" spans="1:17" ht="17.25">
      <c r="A212" s="50">
        <v>209</v>
      </c>
      <c r="B212" s="51" t="s">
        <v>936</v>
      </c>
      <c r="C212" s="51" t="s">
        <v>937</v>
      </c>
      <c r="D212" s="52">
        <v>43104</v>
      </c>
      <c r="E212" s="57" t="s">
        <v>15</v>
      </c>
      <c r="F212" s="54">
        <v>30</v>
      </c>
      <c r="G212" s="55">
        <v>1</v>
      </c>
      <c r="H212" s="111">
        <v>37893860</v>
      </c>
      <c r="I212" s="101">
        <v>26224</v>
      </c>
      <c r="J212" s="95"/>
      <c r="K212" s="119"/>
      <c r="L212" s="82"/>
      <c r="M212" s="82"/>
      <c r="N212" s="53"/>
      <c r="O212" s="108"/>
      <c r="P212" s="95"/>
      <c r="Q212" s="97"/>
    </row>
    <row r="213" spans="1:17" ht="17.25">
      <c r="A213" s="50">
        <v>210</v>
      </c>
      <c r="B213" s="51" t="s">
        <v>918</v>
      </c>
      <c r="C213" s="51" t="s">
        <v>919</v>
      </c>
      <c r="D213" s="52">
        <v>43118</v>
      </c>
      <c r="E213" s="57" t="s">
        <v>22</v>
      </c>
      <c r="F213" s="54">
        <v>40</v>
      </c>
      <c r="G213" s="55">
        <v>1</v>
      </c>
      <c r="H213" s="107">
        <v>37888731</v>
      </c>
      <c r="I213" s="81">
        <v>25685</v>
      </c>
      <c r="J213" s="95"/>
      <c r="K213" s="119"/>
      <c r="L213" s="82"/>
      <c r="M213" s="82"/>
      <c r="N213" s="53"/>
      <c r="O213" s="108"/>
      <c r="P213" s="95"/>
      <c r="Q213" s="97"/>
    </row>
    <row r="214" spans="1:17" ht="17.25">
      <c r="A214" s="50">
        <v>211</v>
      </c>
      <c r="B214" s="51" t="s">
        <v>584</v>
      </c>
      <c r="C214" s="51" t="s">
        <v>585</v>
      </c>
      <c r="D214" s="52">
        <v>43468</v>
      </c>
      <c r="E214" s="53" t="s">
        <v>15</v>
      </c>
      <c r="F214" s="54"/>
      <c r="G214" s="55">
        <v>1</v>
      </c>
      <c r="H214" s="107">
        <v>37871513</v>
      </c>
      <c r="I214" s="80">
        <v>25622</v>
      </c>
      <c r="J214" s="95"/>
      <c r="K214" s="119"/>
      <c r="L214" s="82"/>
      <c r="M214" s="82"/>
      <c r="N214" s="53"/>
      <c r="O214" s="108"/>
      <c r="P214" s="95"/>
      <c r="Q214" s="97"/>
    </row>
    <row r="215" spans="1:17" ht="17.25">
      <c r="A215" s="50">
        <v>212</v>
      </c>
      <c r="B215" s="51" t="s">
        <v>1815</v>
      </c>
      <c r="C215" s="51" t="s">
        <v>1814</v>
      </c>
      <c r="D215" s="168">
        <v>44630</v>
      </c>
      <c r="E215" s="53" t="s">
        <v>64</v>
      </c>
      <c r="F215" s="54"/>
      <c r="G215" s="55">
        <v>1</v>
      </c>
      <c r="H215" s="147">
        <v>37868100</v>
      </c>
      <c r="I215" s="136">
        <v>23458</v>
      </c>
      <c r="J215" s="58"/>
      <c r="K215" s="137"/>
      <c r="L215" s="138"/>
      <c r="M215" s="139"/>
      <c r="N215" s="140"/>
      <c r="O215" s="141"/>
      <c r="P215" s="58"/>
      <c r="Q215" s="58"/>
    </row>
    <row r="216" spans="1:17" ht="17.25">
      <c r="A216" s="50">
        <v>213</v>
      </c>
      <c r="B216" s="51" t="s">
        <v>1624</v>
      </c>
      <c r="C216" s="51" t="s">
        <v>1623</v>
      </c>
      <c r="D216" s="52">
        <v>44427</v>
      </c>
      <c r="E216" s="53" t="s">
        <v>22</v>
      </c>
      <c r="F216" s="54">
        <v>34</v>
      </c>
      <c r="G216" s="55">
        <v>1</v>
      </c>
      <c r="H216" s="147">
        <v>37813668</v>
      </c>
      <c r="I216" s="136">
        <v>26316</v>
      </c>
      <c r="J216" s="58"/>
      <c r="K216" s="137"/>
      <c r="L216" s="138"/>
      <c r="M216" s="139"/>
      <c r="N216" s="140"/>
      <c r="O216" s="141"/>
      <c r="P216" s="58"/>
      <c r="Q216" s="58"/>
    </row>
    <row r="217" spans="1:17" ht="17.25">
      <c r="A217" s="50">
        <v>214</v>
      </c>
      <c r="B217" s="51" t="s">
        <v>811</v>
      </c>
      <c r="C217" s="51" t="s">
        <v>812</v>
      </c>
      <c r="D217" s="52">
        <v>43230</v>
      </c>
      <c r="E217" s="53" t="s">
        <v>15</v>
      </c>
      <c r="F217" s="54"/>
      <c r="G217" s="55">
        <v>1</v>
      </c>
      <c r="H217" s="107">
        <v>37307318</v>
      </c>
      <c r="I217" s="81">
        <v>25155</v>
      </c>
      <c r="J217" s="95"/>
      <c r="K217" s="119"/>
      <c r="L217" s="82"/>
      <c r="M217" s="82"/>
      <c r="N217" s="53"/>
      <c r="O217" s="108"/>
      <c r="P217" s="95"/>
      <c r="Q217" s="97"/>
    </row>
    <row r="218" spans="1:17" ht="17.25">
      <c r="A218" s="50">
        <v>215</v>
      </c>
      <c r="B218" s="51" t="s">
        <v>650</v>
      </c>
      <c r="C218" s="51" t="s">
        <v>650</v>
      </c>
      <c r="D218" s="52">
        <v>43398</v>
      </c>
      <c r="E218" s="57" t="s">
        <v>22</v>
      </c>
      <c r="F218" s="54">
        <v>56</v>
      </c>
      <c r="G218" s="55">
        <v>1</v>
      </c>
      <c r="H218" s="107">
        <v>37210802</v>
      </c>
      <c r="I218" s="81">
        <v>40279</v>
      </c>
      <c r="J218" s="95"/>
      <c r="K218" s="119"/>
      <c r="L218" s="82"/>
      <c r="M218" s="82"/>
      <c r="N218" s="53"/>
      <c r="O218" s="108"/>
      <c r="P218" s="95"/>
      <c r="Q218" s="97"/>
    </row>
    <row r="219" spans="1:17" ht="17.25">
      <c r="A219" s="50">
        <v>216</v>
      </c>
      <c r="B219" s="51" t="s">
        <v>338</v>
      </c>
      <c r="C219" s="51" t="s">
        <v>339</v>
      </c>
      <c r="D219" s="52">
        <v>43706</v>
      </c>
      <c r="E219" s="57" t="s">
        <v>187</v>
      </c>
      <c r="F219" s="54">
        <v>56</v>
      </c>
      <c r="G219" s="55">
        <v>1</v>
      </c>
      <c r="H219" s="107">
        <v>37020645</v>
      </c>
      <c r="I219" s="81">
        <v>24816</v>
      </c>
      <c r="J219" s="95"/>
      <c r="K219" s="119"/>
      <c r="L219" s="82"/>
      <c r="M219" s="82"/>
      <c r="N219" s="53"/>
      <c r="O219" s="108"/>
      <c r="P219" s="95"/>
      <c r="Q219" s="97"/>
    </row>
    <row r="220" spans="1:17" ht="17.25">
      <c r="A220" s="50">
        <v>217</v>
      </c>
      <c r="B220" s="51" t="s">
        <v>1120</v>
      </c>
      <c r="C220" s="51" t="s">
        <v>1121</v>
      </c>
      <c r="D220" s="52">
        <v>42901</v>
      </c>
      <c r="E220" s="57" t="s">
        <v>15</v>
      </c>
      <c r="F220" s="54">
        <v>51</v>
      </c>
      <c r="G220" s="55">
        <v>1</v>
      </c>
      <c r="H220" s="111">
        <v>36829551</v>
      </c>
      <c r="I220" s="101">
        <v>25916</v>
      </c>
      <c r="J220" s="95"/>
      <c r="K220" s="119"/>
      <c r="L220" s="82"/>
      <c r="M220" s="82"/>
      <c r="N220" s="53"/>
      <c r="O220" s="108"/>
      <c r="P220" s="95"/>
      <c r="Q220" s="97"/>
    </row>
    <row r="221" spans="1:17" ht="17.25">
      <c r="A221" s="50">
        <v>218</v>
      </c>
      <c r="B221" s="51" t="s">
        <v>216</v>
      </c>
      <c r="C221" s="51" t="s">
        <v>217</v>
      </c>
      <c r="D221" s="52">
        <v>43839</v>
      </c>
      <c r="E221" s="57" t="s">
        <v>64</v>
      </c>
      <c r="F221" s="55"/>
      <c r="G221" s="55"/>
      <c r="H221" s="107">
        <v>36724930</v>
      </c>
      <c r="I221" s="81">
        <v>23916</v>
      </c>
      <c r="J221" s="97"/>
      <c r="K221" s="120"/>
      <c r="L221" s="87"/>
      <c r="M221" s="82"/>
      <c r="N221" s="15"/>
      <c r="O221" s="109"/>
      <c r="P221" s="97"/>
      <c r="Q221" s="97"/>
    </row>
    <row r="222" spans="1:17" ht="17.25">
      <c r="A222" s="50">
        <v>219</v>
      </c>
      <c r="B222" s="51" t="s">
        <v>73</v>
      </c>
      <c r="C222" s="51" t="s">
        <v>73</v>
      </c>
      <c r="D222" s="52">
        <v>44084</v>
      </c>
      <c r="E222" s="57" t="s">
        <v>64</v>
      </c>
      <c r="F222" s="54">
        <v>65</v>
      </c>
      <c r="G222" s="55">
        <v>1</v>
      </c>
      <c r="H222" s="114">
        <v>36275592</v>
      </c>
      <c r="I222" s="106">
        <v>22545</v>
      </c>
      <c r="J222" s="97"/>
      <c r="K222" s="120"/>
      <c r="L222" s="87"/>
      <c r="M222" s="82"/>
      <c r="N222" s="15"/>
      <c r="O222" s="109"/>
      <c r="P222" s="97"/>
      <c r="Q222" s="97"/>
    </row>
    <row r="223" spans="1:17" ht="17.25">
      <c r="A223" s="50">
        <v>220</v>
      </c>
      <c r="B223" s="51" t="s">
        <v>1891</v>
      </c>
      <c r="C223" s="51" t="s">
        <v>1890</v>
      </c>
      <c r="D223" s="168">
        <v>44735</v>
      </c>
      <c r="E223" s="53" t="s">
        <v>22</v>
      </c>
      <c r="F223" s="54">
        <v>66</v>
      </c>
      <c r="G223" s="55">
        <v>1</v>
      </c>
      <c r="H223" s="147">
        <v>36139571</v>
      </c>
      <c r="I223" s="136">
        <v>21259</v>
      </c>
      <c r="J223" s="58"/>
      <c r="K223" s="137"/>
      <c r="L223" s="138"/>
      <c r="M223" s="139"/>
      <c r="N223" s="140"/>
      <c r="O223" s="141"/>
      <c r="P223" s="58"/>
      <c r="Q223" s="58"/>
    </row>
    <row r="224" spans="1:17" ht="17.25">
      <c r="A224" s="50">
        <v>221</v>
      </c>
      <c r="B224" s="51" t="s">
        <v>122</v>
      </c>
      <c r="C224" s="51" t="s">
        <v>123</v>
      </c>
      <c r="D224" s="52">
        <v>43874</v>
      </c>
      <c r="E224" s="53" t="s">
        <v>15</v>
      </c>
      <c r="F224" s="54">
        <v>47</v>
      </c>
      <c r="G224" s="55">
        <v>1</v>
      </c>
      <c r="H224" s="107">
        <v>35849825</v>
      </c>
      <c r="I224" s="80">
        <v>22434</v>
      </c>
      <c r="J224" s="97"/>
      <c r="K224" s="120"/>
      <c r="L224" s="87"/>
      <c r="M224" s="82"/>
      <c r="N224" s="15"/>
      <c r="O224" s="109"/>
      <c r="P224" s="97"/>
      <c r="Q224" s="97"/>
    </row>
    <row r="225" spans="1:17" ht="17.25">
      <c r="A225" s="50">
        <v>222</v>
      </c>
      <c r="B225" s="53" t="s">
        <v>1243</v>
      </c>
      <c r="C225" s="53" t="s">
        <v>1244</v>
      </c>
      <c r="D225" s="52">
        <v>42761</v>
      </c>
      <c r="E225" s="53" t="s">
        <v>15</v>
      </c>
      <c r="F225" s="86">
        <v>45</v>
      </c>
      <c r="G225" s="55">
        <v>1</v>
      </c>
      <c r="H225" s="111">
        <v>35696680</v>
      </c>
      <c r="I225" s="125">
        <v>21758</v>
      </c>
      <c r="J225" s="95"/>
      <c r="K225" s="119"/>
      <c r="L225" s="82"/>
      <c r="M225" s="82"/>
      <c r="N225" s="53"/>
      <c r="O225" s="108"/>
      <c r="P225" s="95"/>
      <c r="Q225" s="97"/>
    </row>
    <row r="226" spans="1:17" ht="17.25">
      <c r="A226" s="50">
        <v>223</v>
      </c>
      <c r="B226" s="51" t="s">
        <v>1641</v>
      </c>
      <c r="C226" s="51" t="s">
        <v>1640</v>
      </c>
      <c r="D226" s="52">
        <v>44434</v>
      </c>
      <c r="E226" s="53" t="s">
        <v>22</v>
      </c>
      <c r="F226" s="54"/>
      <c r="G226" s="55">
        <v>1</v>
      </c>
      <c r="H226" s="147">
        <v>35665515</v>
      </c>
      <c r="I226" s="136">
        <v>24392</v>
      </c>
      <c r="J226" s="58"/>
      <c r="K226" s="137"/>
      <c r="L226" s="138"/>
      <c r="M226" s="139"/>
      <c r="N226" s="140"/>
      <c r="O226" s="141"/>
      <c r="P226" s="58"/>
      <c r="Q226" s="58"/>
    </row>
    <row r="227" spans="1:17" ht="17.25">
      <c r="A227" s="50">
        <v>224</v>
      </c>
      <c r="B227" s="53" t="s">
        <v>800</v>
      </c>
      <c r="C227" s="53" t="s">
        <v>801</v>
      </c>
      <c r="D227" s="52">
        <v>43251</v>
      </c>
      <c r="E227" s="53" t="s">
        <v>187</v>
      </c>
      <c r="F227" s="54">
        <v>48</v>
      </c>
      <c r="G227" s="55">
        <v>1</v>
      </c>
      <c r="H227" s="107">
        <v>35514725</v>
      </c>
      <c r="I227" s="81">
        <v>24442</v>
      </c>
      <c r="J227" s="95"/>
      <c r="K227" s="119"/>
      <c r="L227" s="82"/>
      <c r="M227" s="82"/>
      <c r="N227" s="53"/>
      <c r="O227" s="108"/>
      <c r="P227" s="95"/>
      <c r="Q227" s="97"/>
    </row>
    <row r="228" spans="1:17" ht="17.25">
      <c r="A228" s="50">
        <v>225</v>
      </c>
      <c r="B228" s="53" t="s">
        <v>415</v>
      </c>
      <c r="C228" s="53" t="s">
        <v>416</v>
      </c>
      <c r="D228" s="52">
        <v>43615</v>
      </c>
      <c r="E228" s="53" t="s">
        <v>15</v>
      </c>
      <c r="F228" s="54">
        <v>60</v>
      </c>
      <c r="G228" s="55">
        <v>1</v>
      </c>
      <c r="H228" s="107">
        <v>35494115</v>
      </c>
      <c r="I228" s="80">
        <v>21186</v>
      </c>
      <c r="J228" s="95"/>
      <c r="K228" s="119"/>
      <c r="L228" s="82"/>
      <c r="M228" s="82"/>
      <c r="N228" s="53"/>
      <c r="O228" s="108"/>
      <c r="P228" s="95"/>
      <c r="Q228" s="97"/>
    </row>
    <row r="229" spans="1:17" ht="17.25">
      <c r="A229" s="50">
        <v>226</v>
      </c>
      <c r="B229" s="51" t="s">
        <v>940</v>
      </c>
      <c r="C229" s="51" t="s">
        <v>941</v>
      </c>
      <c r="D229" s="52">
        <v>43097</v>
      </c>
      <c r="E229" s="57" t="s">
        <v>64</v>
      </c>
      <c r="F229" s="54"/>
      <c r="G229" s="55">
        <v>1</v>
      </c>
      <c r="H229" s="111">
        <v>35446355</v>
      </c>
      <c r="I229" s="101">
        <v>25870</v>
      </c>
      <c r="J229" s="95"/>
      <c r="K229" s="119"/>
      <c r="L229" s="82"/>
      <c r="M229" s="82"/>
      <c r="N229" s="53"/>
      <c r="O229" s="108"/>
      <c r="P229" s="95"/>
      <c r="Q229" s="97"/>
    </row>
    <row r="230" spans="1:17" ht="17.25">
      <c r="A230" s="50">
        <v>227</v>
      </c>
      <c r="B230" s="51" t="s">
        <v>1744</v>
      </c>
      <c r="C230" s="51" t="s">
        <v>1743</v>
      </c>
      <c r="D230" s="84">
        <v>44532</v>
      </c>
      <c r="E230" s="53" t="s">
        <v>22</v>
      </c>
      <c r="F230" s="54">
        <v>71</v>
      </c>
      <c r="G230" s="55">
        <v>1</v>
      </c>
      <c r="H230" s="147">
        <v>35385740</v>
      </c>
      <c r="I230" s="136">
        <v>22491</v>
      </c>
      <c r="J230" s="58"/>
      <c r="K230" s="137"/>
      <c r="L230" s="138"/>
      <c r="M230" s="139"/>
      <c r="N230" s="140"/>
      <c r="O230" s="141"/>
      <c r="P230" s="58"/>
      <c r="Q230" s="58"/>
    </row>
    <row r="231" spans="1:17" ht="17.25">
      <c r="A231" s="50">
        <v>228</v>
      </c>
      <c r="B231" s="51" t="s">
        <v>2059</v>
      </c>
      <c r="C231" s="51" t="s">
        <v>2058</v>
      </c>
      <c r="D231" s="84">
        <v>44896</v>
      </c>
      <c r="E231" s="53" t="s">
        <v>22</v>
      </c>
      <c r="F231" s="54">
        <v>63</v>
      </c>
      <c r="G231" s="55">
        <v>1</v>
      </c>
      <c r="H231" s="147">
        <v>35361725</v>
      </c>
      <c r="I231" s="136">
        <v>17787</v>
      </c>
      <c r="J231" s="58"/>
      <c r="K231" s="137"/>
      <c r="L231" s="138"/>
      <c r="M231" s="139"/>
      <c r="N231" s="140"/>
      <c r="O231" s="141"/>
      <c r="P231" s="58"/>
      <c r="Q231" s="58"/>
    </row>
    <row r="232" spans="1:17" ht="17.25">
      <c r="A232" s="50">
        <v>229</v>
      </c>
      <c r="B232" s="51" t="s">
        <v>38</v>
      </c>
      <c r="C232" s="51" t="s">
        <v>39</v>
      </c>
      <c r="D232" s="52">
        <v>44035</v>
      </c>
      <c r="E232" s="53" t="s">
        <v>15</v>
      </c>
      <c r="F232" s="54">
        <v>66</v>
      </c>
      <c r="G232" s="55">
        <v>1</v>
      </c>
      <c r="H232" s="114">
        <v>35191900</v>
      </c>
      <c r="I232" s="106">
        <v>24857</v>
      </c>
      <c r="J232" s="97"/>
      <c r="K232" s="120"/>
      <c r="L232" s="87"/>
      <c r="M232" s="82"/>
      <c r="N232" s="15"/>
      <c r="O232" s="109"/>
      <c r="P232" s="97"/>
      <c r="Q232" s="97"/>
    </row>
    <row r="233" spans="1:17" ht="17.25">
      <c r="A233" s="50">
        <v>230</v>
      </c>
      <c r="B233" s="51" t="s">
        <v>365</v>
      </c>
      <c r="C233" s="51" t="s">
        <v>366</v>
      </c>
      <c r="D233" s="52">
        <v>43657</v>
      </c>
      <c r="E233" s="57" t="s">
        <v>64</v>
      </c>
      <c r="F233" s="54">
        <v>61</v>
      </c>
      <c r="G233" s="55">
        <v>1</v>
      </c>
      <c r="H233" s="107">
        <v>34728588</v>
      </c>
      <c r="I233" s="81">
        <v>23512</v>
      </c>
      <c r="J233" s="95"/>
      <c r="K233" s="119"/>
      <c r="L233" s="82"/>
      <c r="M233" s="82"/>
      <c r="N233" s="53"/>
      <c r="O233" s="108"/>
      <c r="P233" s="95"/>
      <c r="Q233" s="97"/>
    </row>
    <row r="234" spans="1:17" ht="17.25">
      <c r="A234" s="50">
        <v>231</v>
      </c>
      <c r="B234" s="53" t="s">
        <v>522</v>
      </c>
      <c r="C234" s="53" t="s">
        <v>523</v>
      </c>
      <c r="D234" s="52">
        <v>43517</v>
      </c>
      <c r="E234" s="53" t="s">
        <v>187</v>
      </c>
      <c r="F234" s="54">
        <v>45</v>
      </c>
      <c r="G234" s="55">
        <v>1</v>
      </c>
      <c r="H234" s="107">
        <v>34685641</v>
      </c>
      <c r="I234" s="80">
        <v>22038</v>
      </c>
      <c r="J234" s="95"/>
      <c r="K234" s="119"/>
      <c r="L234" s="82"/>
      <c r="M234" s="82"/>
      <c r="N234" s="53"/>
      <c r="O234" s="108"/>
      <c r="P234" s="95"/>
      <c r="Q234" s="97"/>
    </row>
    <row r="235" spans="1:17" ht="17.25">
      <c r="A235" s="50">
        <v>232</v>
      </c>
      <c r="B235" s="51" t="s">
        <v>1779</v>
      </c>
      <c r="C235" s="51" t="s">
        <v>1778</v>
      </c>
      <c r="D235" s="168">
        <v>44574</v>
      </c>
      <c r="E235" s="53" t="s">
        <v>64</v>
      </c>
      <c r="F235" s="54"/>
      <c r="G235" s="55">
        <v>1</v>
      </c>
      <c r="H235" s="147">
        <v>34581105</v>
      </c>
      <c r="I235" s="136">
        <v>19413</v>
      </c>
      <c r="J235" s="58"/>
      <c r="K235" s="137"/>
      <c r="L235" s="138"/>
      <c r="M235" s="139"/>
      <c r="N235" s="140"/>
      <c r="O235" s="141"/>
      <c r="P235" s="58"/>
      <c r="Q235" s="58"/>
    </row>
    <row r="236" spans="1:17" ht="17.25">
      <c r="A236" s="50">
        <v>233</v>
      </c>
      <c r="B236" s="53" t="s">
        <v>1192</v>
      </c>
      <c r="C236" s="53" t="s">
        <v>1193</v>
      </c>
      <c r="D236" s="52">
        <v>42820</v>
      </c>
      <c r="E236" s="53" t="s">
        <v>15</v>
      </c>
      <c r="F236" s="86">
        <v>53</v>
      </c>
      <c r="G236" s="55">
        <v>1</v>
      </c>
      <c r="H236" s="111">
        <v>34541553</v>
      </c>
      <c r="I236" s="125">
        <v>23422</v>
      </c>
      <c r="J236" s="95"/>
      <c r="K236" s="119"/>
      <c r="L236" s="82"/>
      <c r="M236" s="82"/>
      <c r="N236" s="53"/>
      <c r="O236" s="108"/>
      <c r="P236" s="95"/>
      <c r="Q236" s="97"/>
    </row>
    <row r="237" spans="1:17" ht="17.25">
      <c r="A237" s="50">
        <v>234</v>
      </c>
      <c r="B237" s="51" t="s">
        <v>1965</v>
      </c>
      <c r="C237" s="51" t="s">
        <v>1965</v>
      </c>
      <c r="D237" s="84">
        <v>44819</v>
      </c>
      <c r="E237" s="53" t="s">
        <v>64</v>
      </c>
      <c r="F237" s="54">
        <v>81</v>
      </c>
      <c r="G237" s="55">
        <v>1</v>
      </c>
      <c r="H237" s="147">
        <v>34418740</v>
      </c>
      <c r="I237" s="136">
        <v>22296</v>
      </c>
      <c r="J237" s="58"/>
      <c r="K237" s="137"/>
      <c r="L237" s="138"/>
      <c r="M237" s="139"/>
      <c r="N237" s="140"/>
      <c r="O237" s="141"/>
      <c r="P237" s="58"/>
      <c r="Q237" s="58"/>
    </row>
    <row r="238" spans="1:17" ht="17.25">
      <c r="A238" s="50">
        <v>235</v>
      </c>
      <c r="B238" s="102" t="s">
        <v>460</v>
      </c>
      <c r="C238" s="51" t="s">
        <v>461</v>
      </c>
      <c r="D238" s="52">
        <v>43573</v>
      </c>
      <c r="E238" s="57" t="s">
        <v>15</v>
      </c>
      <c r="F238" s="54">
        <v>44</v>
      </c>
      <c r="G238" s="55">
        <v>1</v>
      </c>
      <c r="H238" s="107">
        <v>34078415</v>
      </c>
      <c r="I238" s="81">
        <v>21599</v>
      </c>
      <c r="J238" s="95"/>
      <c r="K238" s="119"/>
      <c r="L238" s="82"/>
      <c r="M238" s="82"/>
      <c r="N238" s="53"/>
      <c r="O238" s="108"/>
      <c r="P238" s="95"/>
      <c r="Q238" s="97"/>
    </row>
    <row r="239" spans="1:17" ht="17.25">
      <c r="A239" s="50">
        <v>236</v>
      </c>
      <c r="B239" s="53" t="s">
        <v>1279</v>
      </c>
      <c r="C239" s="53" t="s">
        <v>1279</v>
      </c>
      <c r="D239" s="52">
        <v>42705</v>
      </c>
      <c r="E239" s="53" t="s">
        <v>64</v>
      </c>
      <c r="F239" s="86"/>
      <c r="G239" s="55">
        <v>1</v>
      </c>
      <c r="H239" s="111">
        <v>33362335</v>
      </c>
      <c r="I239" s="105">
        <v>24664</v>
      </c>
      <c r="J239" s="95"/>
      <c r="K239" s="119"/>
      <c r="L239" s="82"/>
      <c r="M239" s="82"/>
      <c r="N239" s="53"/>
      <c r="O239" s="108"/>
      <c r="P239" s="95"/>
      <c r="Q239" s="97"/>
    </row>
    <row r="240" spans="1:17" ht="17.25">
      <c r="A240" s="50">
        <v>237</v>
      </c>
      <c r="B240" s="53" t="s">
        <v>766</v>
      </c>
      <c r="C240" s="53" t="s">
        <v>767</v>
      </c>
      <c r="D240" s="52">
        <v>43286</v>
      </c>
      <c r="E240" s="53" t="s">
        <v>15</v>
      </c>
      <c r="F240" s="54"/>
      <c r="G240" s="55">
        <v>1</v>
      </c>
      <c r="H240" s="107">
        <v>33184896</v>
      </c>
      <c r="I240" s="81">
        <v>23065</v>
      </c>
      <c r="J240" s="95"/>
      <c r="K240" s="119"/>
      <c r="L240" s="82"/>
      <c r="M240" s="82"/>
      <c r="N240" s="53"/>
      <c r="O240" s="108"/>
      <c r="P240" s="95"/>
      <c r="Q240" s="97"/>
    </row>
    <row r="241" spans="1:17" ht="17.25">
      <c r="A241" s="50">
        <v>238</v>
      </c>
      <c r="B241" s="53" t="s">
        <v>1545</v>
      </c>
      <c r="C241" s="53" t="s">
        <v>1548</v>
      </c>
      <c r="D241" s="103">
        <v>44357</v>
      </c>
      <c r="E241" s="53" t="s">
        <v>15</v>
      </c>
      <c r="F241" s="55">
        <v>46</v>
      </c>
      <c r="G241" s="53">
        <v>1</v>
      </c>
      <c r="H241" s="111">
        <v>32226865</v>
      </c>
      <c r="I241" s="105">
        <v>19193</v>
      </c>
      <c r="J241" s="97"/>
      <c r="K241" s="120"/>
      <c r="L241" s="87"/>
      <c r="M241" s="82"/>
      <c r="N241" s="15"/>
      <c r="O241" s="109"/>
      <c r="P241" s="97"/>
      <c r="Q241" s="97"/>
    </row>
    <row r="242" spans="1:17" ht="17.25">
      <c r="A242" s="50">
        <v>239</v>
      </c>
      <c r="B242" s="53" t="s">
        <v>265</v>
      </c>
      <c r="C242" s="53" t="s">
        <v>265</v>
      </c>
      <c r="D242" s="52">
        <v>43776</v>
      </c>
      <c r="E242" s="53" t="s">
        <v>187</v>
      </c>
      <c r="F242" s="54">
        <v>55</v>
      </c>
      <c r="G242" s="55">
        <v>1</v>
      </c>
      <c r="H242" s="107">
        <v>32169645</v>
      </c>
      <c r="I242" s="80">
        <v>20884</v>
      </c>
      <c r="J242" s="97"/>
      <c r="K242" s="120"/>
      <c r="L242" s="87"/>
      <c r="M242" s="82"/>
      <c r="N242" s="15"/>
      <c r="O242" s="109"/>
      <c r="P242" s="97"/>
      <c r="Q242" s="97"/>
    </row>
    <row r="243" spans="1:17" ht="17.25">
      <c r="A243" s="50">
        <v>240</v>
      </c>
      <c r="B243" s="53" t="s">
        <v>76</v>
      </c>
      <c r="C243" s="53" t="s">
        <v>77</v>
      </c>
      <c r="D243" s="52">
        <v>43895</v>
      </c>
      <c r="E243" s="53" t="s">
        <v>64</v>
      </c>
      <c r="F243" s="54">
        <v>72</v>
      </c>
      <c r="G243" s="55">
        <v>1</v>
      </c>
      <c r="H243" s="107">
        <v>32080305</v>
      </c>
      <c r="I243" s="80">
        <v>21136</v>
      </c>
      <c r="J243" s="97"/>
      <c r="K243" s="120"/>
      <c r="L243" s="87"/>
      <c r="M243" s="82"/>
      <c r="N243" s="15"/>
      <c r="O243" s="109"/>
      <c r="P243" s="97"/>
      <c r="Q243" s="97"/>
    </row>
    <row r="244" spans="1:17" ht="17.25">
      <c r="A244" s="50">
        <v>241</v>
      </c>
      <c r="B244" s="51" t="s">
        <v>214</v>
      </c>
      <c r="C244" s="51" t="s">
        <v>215</v>
      </c>
      <c r="D244" s="52">
        <v>43839</v>
      </c>
      <c r="E244" s="57" t="s">
        <v>187</v>
      </c>
      <c r="F244" s="55">
        <v>52</v>
      </c>
      <c r="G244" s="55">
        <v>1</v>
      </c>
      <c r="H244" s="107">
        <v>32024405</v>
      </c>
      <c r="I244" s="81">
        <v>20328</v>
      </c>
      <c r="J244" s="97"/>
      <c r="K244" s="120"/>
      <c r="L244" s="87"/>
      <c r="M244" s="82"/>
      <c r="N244" s="15"/>
      <c r="O244" s="109"/>
      <c r="P244" s="97"/>
      <c r="Q244" s="97"/>
    </row>
    <row r="245" spans="1:17" ht="17.25">
      <c r="A245" s="50">
        <v>242</v>
      </c>
      <c r="B245" s="88" t="s">
        <v>1180</v>
      </c>
      <c r="C245" s="88" t="s">
        <v>1181</v>
      </c>
      <c r="D245" s="52">
        <v>42831</v>
      </c>
      <c r="E245" s="57" t="s">
        <v>15</v>
      </c>
      <c r="F245" s="54">
        <v>37</v>
      </c>
      <c r="G245" s="55">
        <v>1</v>
      </c>
      <c r="H245" s="111">
        <v>31884410</v>
      </c>
      <c r="I245" s="101">
        <v>21887</v>
      </c>
      <c r="J245" s="95"/>
      <c r="K245" s="119"/>
      <c r="L245" s="82"/>
      <c r="M245" s="82"/>
      <c r="N245" s="53"/>
      <c r="O245" s="108"/>
      <c r="P245" s="95"/>
      <c r="Q245" s="97"/>
    </row>
    <row r="246" spans="1:17" ht="17.25">
      <c r="A246" s="50">
        <v>243</v>
      </c>
      <c r="B246" s="53" t="s">
        <v>1222</v>
      </c>
      <c r="C246" s="53" t="s">
        <v>1223</v>
      </c>
      <c r="D246" s="52">
        <v>42782</v>
      </c>
      <c r="E246" s="53" t="s">
        <v>15</v>
      </c>
      <c r="F246" s="86">
        <v>35</v>
      </c>
      <c r="G246" s="55">
        <v>1</v>
      </c>
      <c r="H246" s="111">
        <v>31755010</v>
      </c>
      <c r="I246" s="125">
        <v>22025</v>
      </c>
      <c r="J246" s="95"/>
      <c r="K246" s="119"/>
      <c r="L246" s="82"/>
      <c r="M246" s="82"/>
      <c r="N246" s="53"/>
      <c r="O246" s="108"/>
      <c r="P246" s="95"/>
      <c r="Q246" s="97"/>
    </row>
    <row r="247" spans="1:17" ht="17.25">
      <c r="A247" s="50">
        <v>244</v>
      </c>
      <c r="B247" s="51" t="s">
        <v>1740</v>
      </c>
      <c r="C247" s="51" t="s">
        <v>1740</v>
      </c>
      <c r="D247" s="168">
        <v>44525</v>
      </c>
      <c r="E247" s="53" t="s">
        <v>15</v>
      </c>
      <c r="F247" s="54">
        <v>58</v>
      </c>
      <c r="G247" s="55">
        <v>1</v>
      </c>
      <c r="H247" s="147">
        <v>31598525</v>
      </c>
      <c r="I247" s="136">
        <v>20118</v>
      </c>
      <c r="J247" s="58"/>
      <c r="K247" s="137"/>
      <c r="L247" s="138"/>
      <c r="M247" s="139"/>
      <c r="N247" s="140"/>
      <c r="O247" s="141"/>
      <c r="P247" s="58"/>
      <c r="Q247" s="58"/>
    </row>
    <row r="248" spans="1:17" ht="17.25">
      <c r="A248" s="50">
        <v>245</v>
      </c>
      <c r="B248" s="51" t="s">
        <v>1826</v>
      </c>
      <c r="C248" s="51" t="s">
        <v>1825</v>
      </c>
      <c r="D248" s="168">
        <v>44644</v>
      </c>
      <c r="E248" s="53" t="s">
        <v>22</v>
      </c>
      <c r="F248" s="54">
        <v>63</v>
      </c>
      <c r="G248" s="55">
        <v>1</v>
      </c>
      <c r="H248" s="147">
        <v>31579310</v>
      </c>
      <c r="I248" s="136">
        <v>19744</v>
      </c>
      <c r="J248" s="58"/>
      <c r="K248" s="137"/>
      <c r="L248" s="138"/>
      <c r="M248" s="139"/>
      <c r="N248" s="140"/>
      <c r="O248" s="141"/>
      <c r="P248" s="58"/>
      <c r="Q248" s="58"/>
    </row>
    <row r="249" spans="1:17" ht="17.25">
      <c r="A249" s="50">
        <v>246</v>
      </c>
      <c r="B249" s="51" t="s">
        <v>1925</v>
      </c>
      <c r="C249" s="51" t="s">
        <v>1924</v>
      </c>
      <c r="D249" s="84">
        <v>44791</v>
      </c>
      <c r="E249" s="53" t="s">
        <v>15</v>
      </c>
      <c r="F249" s="54">
        <v>65</v>
      </c>
      <c r="G249" s="55">
        <v>1</v>
      </c>
      <c r="H249" s="147">
        <v>31403925</v>
      </c>
      <c r="I249" s="136">
        <v>19139</v>
      </c>
      <c r="J249" s="58"/>
      <c r="K249" s="137"/>
      <c r="L249" s="138"/>
      <c r="M249" s="139"/>
      <c r="N249" s="140"/>
      <c r="O249" s="141"/>
      <c r="P249" s="58"/>
      <c r="Q249" s="58"/>
    </row>
    <row r="250" spans="1:17" ht="17.25">
      <c r="A250" s="50">
        <v>247</v>
      </c>
      <c r="B250" s="51" t="s">
        <v>1834</v>
      </c>
      <c r="C250" s="51" t="s">
        <v>1833</v>
      </c>
      <c r="D250" s="168">
        <v>44658</v>
      </c>
      <c r="E250" s="53" t="s">
        <v>22</v>
      </c>
      <c r="F250" s="54">
        <v>60</v>
      </c>
      <c r="G250" s="55">
        <v>1</v>
      </c>
      <c r="H250" s="147">
        <v>31371307</v>
      </c>
      <c r="I250" s="136">
        <v>17678</v>
      </c>
      <c r="J250" s="58"/>
      <c r="K250" s="137"/>
      <c r="L250" s="138"/>
      <c r="M250" s="139"/>
      <c r="N250" s="140"/>
      <c r="O250" s="141"/>
      <c r="P250" s="58"/>
      <c r="Q250" s="58"/>
    </row>
    <row r="251" spans="1:17" ht="17.25">
      <c r="A251" s="50">
        <v>248</v>
      </c>
      <c r="B251" s="53" t="s">
        <v>286</v>
      </c>
      <c r="C251" s="53" t="s">
        <v>287</v>
      </c>
      <c r="D251" s="6">
        <v>43755</v>
      </c>
      <c r="E251" s="15" t="s">
        <v>15</v>
      </c>
      <c r="F251" s="70"/>
      <c r="G251" s="55">
        <v>1</v>
      </c>
      <c r="H251" s="115">
        <v>31349875</v>
      </c>
      <c r="I251" s="128">
        <v>20721</v>
      </c>
      <c r="J251" s="97"/>
      <c r="K251" s="120"/>
      <c r="L251" s="87"/>
      <c r="M251" s="82"/>
      <c r="N251" s="15"/>
      <c r="O251" s="109"/>
      <c r="P251" s="97"/>
      <c r="Q251" s="97"/>
    </row>
    <row r="252" spans="1:17" ht="17.25">
      <c r="A252" s="50">
        <v>249</v>
      </c>
      <c r="B252" s="51" t="s">
        <v>550</v>
      </c>
      <c r="C252" s="51" t="s">
        <v>551</v>
      </c>
      <c r="D252" s="52">
        <v>43496</v>
      </c>
      <c r="E252" s="57" t="s">
        <v>190</v>
      </c>
      <c r="F252" s="54">
        <v>48</v>
      </c>
      <c r="G252" s="55">
        <v>1</v>
      </c>
      <c r="H252" s="107">
        <v>31199604</v>
      </c>
      <c r="I252" s="81">
        <v>19801</v>
      </c>
      <c r="J252" s="95"/>
      <c r="K252" s="119"/>
      <c r="L252" s="82"/>
      <c r="M252" s="82"/>
      <c r="N252" s="53"/>
      <c r="O252" s="108"/>
      <c r="P252" s="95"/>
      <c r="Q252" s="97"/>
    </row>
    <row r="253" spans="1:17" ht="17.25">
      <c r="A253" s="50">
        <v>250</v>
      </c>
      <c r="B253" s="53" t="s">
        <v>592</v>
      </c>
      <c r="C253" s="53" t="s">
        <v>593</v>
      </c>
      <c r="D253" s="52">
        <v>43461</v>
      </c>
      <c r="E253" s="53" t="s">
        <v>15</v>
      </c>
      <c r="F253" s="54">
        <v>43</v>
      </c>
      <c r="G253" s="55">
        <v>1</v>
      </c>
      <c r="H253" s="107">
        <v>31100200</v>
      </c>
      <c r="I253" s="81">
        <v>21366</v>
      </c>
      <c r="J253" s="95"/>
      <c r="K253" s="119"/>
      <c r="L253" s="82"/>
      <c r="M253" s="82"/>
      <c r="N253" s="53"/>
      <c r="O253" s="108"/>
      <c r="P253" s="95"/>
      <c r="Q253" s="97"/>
    </row>
    <row r="254" spans="1:17" ht="17.25">
      <c r="A254" s="50">
        <v>251</v>
      </c>
      <c r="B254" s="53" t="s">
        <v>498</v>
      </c>
      <c r="C254" s="53" t="s">
        <v>499</v>
      </c>
      <c r="D254" s="52">
        <v>43538</v>
      </c>
      <c r="E254" s="53" t="s">
        <v>187</v>
      </c>
      <c r="F254" s="54">
        <v>45</v>
      </c>
      <c r="G254" s="55">
        <v>1</v>
      </c>
      <c r="H254" s="107">
        <v>30943740</v>
      </c>
      <c r="I254" s="80">
        <v>22256</v>
      </c>
      <c r="J254" s="95"/>
      <c r="K254" s="119"/>
      <c r="L254" s="82"/>
      <c r="M254" s="82"/>
      <c r="N254" s="53"/>
      <c r="O254" s="108"/>
      <c r="P254" s="95"/>
      <c r="Q254" s="97"/>
    </row>
    <row r="255" spans="1:17" ht="17.25">
      <c r="A255" s="50">
        <v>252</v>
      </c>
      <c r="B255" s="51" t="s">
        <v>134</v>
      </c>
      <c r="C255" s="51" t="s">
        <v>134</v>
      </c>
      <c r="D255" s="52">
        <v>43804</v>
      </c>
      <c r="E255" s="53" t="s">
        <v>15</v>
      </c>
      <c r="F255" s="54">
        <v>59</v>
      </c>
      <c r="G255" s="55">
        <v>1</v>
      </c>
      <c r="H255" s="107">
        <v>30896357</v>
      </c>
      <c r="I255" s="81">
        <v>20556</v>
      </c>
      <c r="J255" s="97"/>
      <c r="K255" s="120"/>
      <c r="L255" s="87"/>
      <c r="M255" s="82"/>
      <c r="N255" s="15"/>
      <c r="O255" s="109"/>
      <c r="P255" s="97"/>
      <c r="Q255" s="97"/>
    </row>
    <row r="256" spans="1:17" ht="17.25">
      <c r="A256" s="50">
        <v>253</v>
      </c>
      <c r="B256" s="53" t="s">
        <v>615</v>
      </c>
      <c r="C256" s="53" t="s">
        <v>615</v>
      </c>
      <c r="D256" s="52">
        <v>43440</v>
      </c>
      <c r="E256" s="53" t="s">
        <v>187</v>
      </c>
      <c r="F256" s="54">
        <v>50</v>
      </c>
      <c r="G256" s="55">
        <v>1</v>
      </c>
      <c r="H256" s="107">
        <v>30628661</v>
      </c>
      <c r="I256" s="80">
        <v>20948</v>
      </c>
      <c r="J256" s="95"/>
      <c r="K256" s="119">
        <v>100000000</v>
      </c>
      <c r="L256" s="82" t="s">
        <v>1315</v>
      </c>
      <c r="M256" s="82"/>
      <c r="N256" s="53"/>
      <c r="O256" s="108"/>
      <c r="P256" s="95"/>
      <c r="Q256" s="97"/>
    </row>
    <row r="257" spans="1:17" ht="17.25">
      <c r="A257" s="50">
        <v>254</v>
      </c>
      <c r="B257" s="51" t="s">
        <v>1028</v>
      </c>
      <c r="C257" s="51" t="s">
        <v>1029</v>
      </c>
      <c r="D257" s="52">
        <v>42999</v>
      </c>
      <c r="E257" s="57" t="s">
        <v>15</v>
      </c>
      <c r="F257" s="54">
        <v>60</v>
      </c>
      <c r="G257" s="55">
        <v>1</v>
      </c>
      <c r="H257" s="111">
        <v>30516436</v>
      </c>
      <c r="I257" s="101">
        <v>22427</v>
      </c>
      <c r="J257" s="95"/>
      <c r="K257" s="119"/>
      <c r="L257" s="82"/>
      <c r="M257" s="82"/>
      <c r="N257" s="53"/>
      <c r="O257" s="108"/>
      <c r="P257" s="95"/>
      <c r="Q257" s="97"/>
    </row>
    <row r="258" spans="1:17" ht="17.25">
      <c r="A258" s="50">
        <v>255</v>
      </c>
      <c r="B258" s="51" t="s">
        <v>623</v>
      </c>
      <c r="C258" s="51" t="s">
        <v>624</v>
      </c>
      <c r="D258" s="52">
        <v>43426</v>
      </c>
      <c r="E258" s="57" t="s">
        <v>64</v>
      </c>
      <c r="F258" s="54">
        <v>82</v>
      </c>
      <c r="G258" s="55">
        <v>1</v>
      </c>
      <c r="H258" s="107">
        <v>29606055</v>
      </c>
      <c r="I258" s="81">
        <v>21038</v>
      </c>
      <c r="J258" s="95"/>
      <c r="K258" s="119"/>
      <c r="L258" s="82"/>
      <c r="M258" s="82"/>
      <c r="N258" s="53"/>
      <c r="O258" s="108"/>
      <c r="P258" s="95"/>
      <c r="Q258" s="97"/>
    </row>
    <row r="259" spans="1:17" ht="17.25">
      <c r="A259" s="50">
        <v>256</v>
      </c>
      <c r="B259" s="51" t="s">
        <v>1734</v>
      </c>
      <c r="C259" s="51" t="s">
        <v>1733</v>
      </c>
      <c r="D259" s="84">
        <v>44518</v>
      </c>
      <c r="E259" s="53" t="s">
        <v>15</v>
      </c>
      <c r="F259" s="54">
        <v>55</v>
      </c>
      <c r="G259" s="55">
        <v>1</v>
      </c>
      <c r="H259" s="147">
        <v>29581850</v>
      </c>
      <c r="I259" s="136">
        <v>17357</v>
      </c>
      <c r="J259" s="58"/>
      <c r="K259" s="137"/>
      <c r="L259" s="138"/>
      <c r="M259" s="139"/>
      <c r="N259" s="140"/>
      <c r="O259" s="141"/>
      <c r="P259" s="58"/>
      <c r="Q259" s="58"/>
    </row>
    <row r="260" spans="1:17" ht="17.25">
      <c r="A260" s="50">
        <v>257</v>
      </c>
      <c r="B260" s="51" t="s">
        <v>540</v>
      </c>
      <c r="C260" s="51" t="s">
        <v>541</v>
      </c>
      <c r="D260" s="52">
        <v>43503</v>
      </c>
      <c r="E260" s="53" t="s">
        <v>64</v>
      </c>
      <c r="F260" s="54">
        <v>56</v>
      </c>
      <c r="G260" s="55">
        <v>1</v>
      </c>
      <c r="H260" s="107">
        <v>29472760</v>
      </c>
      <c r="I260" s="81">
        <v>19929</v>
      </c>
      <c r="J260" s="95"/>
      <c r="K260" s="119"/>
      <c r="L260" s="82"/>
      <c r="M260" s="82"/>
      <c r="N260" s="53"/>
      <c r="O260" s="108"/>
      <c r="P260" s="95"/>
      <c r="Q260" s="97"/>
    </row>
    <row r="261" spans="1:17" ht="17.25">
      <c r="A261" s="50">
        <v>258</v>
      </c>
      <c r="B261" s="51" t="s">
        <v>345</v>
      </c>
      <c r="C261" s="51" t="s">
        <v>346</v>
      </c>
      <c r="D261" s="52">
        <v>43699</v>
      </c>
      <c r="E261" s="57" t="s">
        <v>64</v>
      </c>
      <c r="F261" s="54"/>
      <c r="G261" s="55">
        <v>1</v>
      </c>
      <c r="H261" s="107">
        <v>29267770</v>
      </c>
      <c r="I261" s="81">
        <v>20229</v>
      </c>
      <c r="J261" s="95"/>
      <c r="K261" s="119"/>
      <c r="L261" s="82"/>
      <c r="M261" s="82"/>
      <c r="N261" s="53"/>
      <c r="O261" s="108"/>
      <c r="P261" s="95"/>
      <c r="Q261" s="97"/>
    </row>
    <row r="262" spans="1:17" ht="17.25">
      <c r="A262" s="50">
        <v>259</v>
      </c>
      <c r="B262" s="53" t="s">
        <v>1072</v>
      </c>
      <c r="C262" s="53" t="s">
        <v>1073</v>
      </c>
      <c r="D262" s="84">
        <v>42964</v>
      </c>
      <c r="E262" s="53" t="s">
        <v>15</v>
      </c>
      <c r="F262" s="55">
        <v>45</v>
      </c>
      <c r="G262" s="55">
        <v>1</v>
      </c>
      <c r="H262" s="111">
        <v>29166226</v>
      </c>
      <c r="I262" s="101">
        <v>20781</v>
      </c>
      <c r="J262" s="95"/>
      <c r="K262" s="119"/>
      <c r="L262" s="82"/>
      <c r="M262" s="82"/>
      <c r="N262" s="53"/>
      <c r="O262" s="108"/>
      <c r="P262" s="95"/>
      <c r="Q262" s="97"/>
    </row>
    <row r="263" spans="1:17" ht="17.25">
      <c r="A263" s="50">
        <v>260</v>
      </c>
      <c r="B263" s="53" t="s">
        <v>826</v>
      </c>
      <c r="C263" s="53" t="s">
        <v>827</v>
      </c>
      <c r="D263" s="52">
        <v>43223</v>
      </c>
      <c r="E263" s="53" t="s">
        <v>22</v>
      </c>
      <c r="F263" s="54">
        <v>45</v>
      </c>
      <c r="G263" s="55">
        <v>1</v>
      </c>
      <c r="H263" s="107">
        <v>29063695</v>
      </c>
      <c r="I263" s="81">
        <v>20117</v>
      </c>
      <c r="J263" s="95"/>
      <c r="K263" s="119"/>
      <c r="L263" s="82"/>
      <c r="M263" s="82"/>
      <c r="N263" s="53"/>
      <c r="O263" s="108"/>
      <c r="P263" s="95"/>
      <c r="Q263" s="97"/>
    </row>
    <row r="264" spans="1:17" ht="17.25">
      <c r="A264" s="50">
        <v>261</v>
      </c>
      <c r="B264" s="53" t="s">
        <v>183</v>
      </c>
      <c r="C264" s="53" t="s">
        <v>184</v>
      </c>
      <c r="D264" s="52">
        <v>43251</v>
      </c>
      <c r="E264" s="53" t="s">
        <v>64</v>
      </c>
      <c r="F264" s="54"/>
      <c r="G264" s="55">
        <v>1</v>
      </c>
      <c r="H264" s="107">
        <v>28752150</v>
      </c>
      <c r="I264" s="81">
        <v>19997</v>
      </c>
      <c r="J264" s="95"/>
      <c r="K264" s="119"/>
      <c r="L264" s="82"/>
      <c r="M264" s="82"/>
      <c r="N264" s="53"/>
      <c r="O264" s="108"/>
      <c r="P264" s="95"/>
      <c r="Q264" s="97"/>
    </row>
    <row r="265" spans="1:17" ht="17.25">
      <c r="A265" s="50">
        <v>262</v>
      </c>
      <c r="B265" s="51" t="s">
        <v>786</v>
      </c>
      <c r="C265" s="51" t="s">
        <v>787</v>
      </c>
      <c r="D265" s="52">
        <v>43265</v>
      </c>
      <c r="E265" s="57" t="s">
        <v>15</v>
      </c>
      <c r="F265" s="54"/>
      <c r="G265" s="55">
        <v>1</v>
      </c>
      <c r="H265" s="107">
        <v>28721800</v>
      </c>
      <c r="I265" s="81">
        <v>21779</v>
      </c>
      <c r="J265" s="95"/>
      <c r="K265" s="119"/>
      <c r="L265" s="82"/>
      <c r="M265" s="82"/>
      <c r="N265" s="53"/>
      <c r="O265" s="108"/>
      <c r="P265" s="95"/>
      <c r="Q265" s="97"/>
    </row>
    <row r="266" spans="1:17" ht="17.25">
      <c r="A266" s="50">
        <v>263</v>
      </c>
      <c r="B266" s="51" t="s">
        <v>609</v>
      </c>
      <c r="C266" s="51" t="s">
        <v>610</v>
      </c>
      <c r="D266" s="52">
        <v>43447</v>
      </c>
      <c r="E266" s="53" t="s">
        <v>187</v>
      </c>
      <c r="F266" s="54"/>
      <c r="G266" s="55">
        <v>1</v>
      </c>
      <c r="H266" s="107">
        <v>28656290</v>
      </c>
      <c r="I266" s="81">
        <v>19987</v>
      </c>
      <c r="J266" s="95"/>
      <c r="K266" s="119"/>
      <c r="L266" s="82"/>
      <c r="M266" s="82"/>
      <c r="N266" s="53"/>
      <c r="O266" s="108"/>
      <c r="P266" s="95"/>
      <c r="Q266" s="97"/>
    </row>
    <row r="267" spans="1:17" ht="17.25">
      <c r="A267" s="50">
        <v>264</v>
      </c>
      <c r="B267" s="51" t="s">
        <v>1927</v>
      </c>
      <c r="C267" s="51" t="s">
        <v>1926</v>
      </c>
      <c r="D267" s="84">
        <v>44791</v>
      </c>
      <c r="E267" s="53" t="s">
        <v>22</v>
      </c>
      <c r="F267" s="54">
        <v>64</v>
      </c>
      <c r="G267" s="55">
        <v>1</v>
      </c>
      <c r="H267" s="147">
        <v>28598745</v>
      </c>
      <c r="I267" s="136">
        <v>16352</v>
      </c>
      <c r="J267" s="58"/>
      <c r="K267" s="137"/>
      <c r="L267" s="138"/>
      <c r="M267" s="139"/>
      <c r="N267" s="140"/>
      <c r="O267" s="141"/>
      <c r="P267" s="58"/>
      <c r="Q267" s="58"/>
    </row>
    <row r="268" spans="1:17" ht="17.25">
      <c r="A268" s="50">
        <v>265</v>
      </c>
      <c r="B268" s="51" t="s">
        <v>988</v>
      </c>
      <c r="C268" s="51" t="s">
        <v>989</v>
      </c>
      <c r="D268" s="52">
        <v>43041</v>
      </c>
      <c r="E268" s="57" t="s">
        <v>190</v>
      </c>
      <c r="F268" s="54">
        <v>61</v>
      </c>
      <c r="G268" s="55">
        <v>1</v>
      </c>
      <c r="H268" s="111">
        <v>28452812</v>
      </c>
      <c r="I268" s="101">
        <v>20898</v>
      </c>
      <c r="J268" s="95"/>
      <c r="K268" s="119"/>
      <c r="L268" s="82"/>
      <c r="M268" s="82"/>
      <c r="N268" s="53"/>
      <c r="O268" s="108"/>
      <c r="P268" s="95"/>
      <c r="Q268" s="97"/>
    </row>
    <row r="269" spans="1:17" ht="17.25">
      <c r="A269" s="50">
        <v>266</v>
      </c>
      <c r="B269" s="51" t="s">
        <v>942</v>
      </c>
      <c r="C269" s="51" t="s">
        <v>943</v>
      </c>
      <c r="D269" s="52">
        <v>43097</v>
      </c>
      <c r="E269" s="57" t="s">
        <v>22</v>
      </c>
      <c r="F269" s="54">
        <v>33</v>
      </c>
      <c r="G269" s="55">
        <v>1</v>
      </c>
      <c r="H269" s="111">
        <v>28440895</v>
      </c>
      <c r="I269" s="101">
        <v>20373</v>
      </c>
      <c r="J269" s="95"/>
      <c r="K269" s="119"/>
      <c r="L269" s="82"/>
      <c r="M269" s="82"/>
      <c r="N269" s="53"/>
      <c r="O269" s="108"/>
      <c r="P269" s="95"/>
      <c r="Q269" s="97"/>
    </row>
    <row r="270" spans="1:17" ht="17.25">
      <c r="A270" s="50">
        <v>267</v>
      </c>
      <c r="B270" s="53" t="s">
        <v>295</v>
      </c>
      <c r="C270" s="53" t="s">
        <v>295</v>
      </c>
      <c r="D270" s="52">
        <v>43790</v>
      </c>
      <c r="E270" s="53" t="s">
        <v>111</v>
      </c>
      <c r="F270" s="54"/>
      <c r="G270" s="55">
        <v>1</v>
      </c>
      <c r="H270" s="107">
        <v>28372200</v>
      </c>
      <c r="I270" s="80">
        <v>13001</v>
      </c>
      <c r="J270" s="97"/>
      <c r="K270" s="120"/>
      <c r="L270" s="87"/>
      <c r="M270" s="82"/>
      <c r="N270" s="15"/>
      <c r="O270" s="109"/>
      <c r="P270" s="97"/>
      <c r="Q270" s="97"/>
    </row>
    <row r="271" spans="1:17" ht="17.25">
      <c r="A271" s="50">
        <v>268</v>
      </c>
      <c r="B271" s="51" t="s">
        <v>920</v>
      </c>
      <c r="C271" s="51" t="s">
        <v>921</v>
      </c>
      <c r="D271" s="52">
        <v>43118</v>
      </c>
      <c r="E271" s="57" t="s">
        <v>187</v>
      </c>
      <c r="F271" s="54"/>
      <c r="G271" s="55">
        <v>1</v>
      </c>
      <c r="H271" s="107">
        <v>28289183</v>
      </c>
      <c r="I271" s="81">
        <v>19128</v>
      </c>
      <c r="J271" s="95"/>
      <c r="K271" s="119"/>
      <c r="L271" s="82"/>
      <c r="M271" s="82"/>
      <c r="N271" s="53"/>
      <c r="O271" s="108"/>
      <c r="P271" s="95"/>
      <c r="Q271" s="97"/>
    </row>
    <row r="272" spans="1:17" ht="17.25">
      <c r="A272" s="50">
        <v>269</v>
      </c>
      <c r="B272" s="51" t="s">
        <v>970</v>
      </c>
      <c r="C272" s="51" t="s">
        <v>970</v>
      </c>
      <c r="D272" s="52">
        <v>43062</v>
      </c>
      <c r="E272" s="57" t="s">
        <v>64</v>
      </c>
      <c r="F272" s="54"/>
      <c r="G272" s="55">
        <v>1</v>
      </c>
      <c r="H272" s="111">
        <v>27866205</v>
      </c>
      <c r="I272" s="101">
        <v>20635</v>
      </c>
      <c r="J272" s="95"/>
      <c r="K272" s="119"/>
      <c r="L272" s="82"/>
      <c r="M272" s="82"/>
      <c r="N272" s="53"/>
      <c r="O272" s="108"/>
      <c r="P272" s="95"/>
      <c r="Q272" s="97"/>
    </row>
    <row r="273" spans="1:17" ht="17.25">
      <c r="A273" s="50">
        <v>270</v>
      </c>
      <c r="B273" s="51" t="s">
        <v>1870</v>
      </c>
      <c r="C273" s="51" t="s">
        <v>1869</v>
      </c>
      <c r="D273" s="168">
        <v>44700</v>
      </c>
      <c r="E273" s="53" t="s">
        <v>22</v>
      </c>
      <c r="F273" s="54">
        <v>68</v>
      </c>
      <c r="G273" s="55">
        <v>1</v>
      </c>
      <c r="H273" s="147">
        <v>27757510</v>
      </c>
      <c r="I273" s="136">
        <v>16019</v>
      </c>
      <c r="J273" s="58"/>
      <c r="K273" s="137"/>
      <c r="L273" s="138"/>
      <c r="M273" s="139"/>
      <c r="N273" s="140"/>
      <c r="O273" s="141"/>
      <c r="P273" s="58"/>
      <c r="Q273" s="58"/>
    </row>
    <row r="274" spans="1:17" ht="17.25">
      <c r="A274" s="50">
        <v>271</v>
      </c>
      <c r="B274" s="51" t="s">
        <v>950</v>
      </c>
      <c r="C274" s="51" t="s">
        <v>951</v>
      </c>
      <c r="D274" s="52">
        <v>43090</v>
      </c>
      <c r="E274" s="57" t="s">
        <v>64</v>
      </c>
      <c r="F274" s="54"/>
      <c r="G274" s="55">
        <v>1</v>
      </c>
      <c r="H274" s="111">
        <v>27714225</v>
      </c>
      <c r="I274" s="101">
        <v>21553</v>
      </c>
      <c r="J274" s="95"/>
      <c r="K274" s="119">
        <v>111000000</v>
      </c>
      <c r="L274" s="82" t="s">
        <v>1316</v>
      </c>
      <c r="M274" s="82" t="s">
        <v>1317</v>
      </c>
      <c r="N274" s="53"/>
      <c r="O274" s="108"/>
      <c r="P274" s="95"/>
      <c r="Q274" s="97"/>
    </row>
    <row r="275" spans="1:17" ht="17.25">
      <c r="A275" s="50">
        <v>272</v>
      </c>
      <c r="B275" s="88" t="s">
        <v>1182</v>
      </c>
      <c r="C275" s="88" t="s">
        <v>1183</v>
      </c>
      <c r="D275" s="52">
        <v>42824</v>
      </c>
      <c r="E275" s="57" t="s">
        <v>15</v>
      </c>
      <c r="F275" s="54">
        <v>67</v>
      </c>
      <c r="G275" s="55">
        <v>1</v>
      </c>
      <c r="H275" s="111">
        <v>27638467</v>
      </c>
      <c r="I275" s="101">
        <v>20832</v>
      </c>
      <c r="J275" s="95"/>
      <c r="K275" s="119"/>
      <c r="L275" s="82"/>
      <c r="M275" s="82"/>
      <c r="N275" s="53"/>
      <c r="O275" s="108"/>
      <c r="P275" s="95"/>
      <c r="Q275" s="97"/>
    </row>
    <row r="276" spans="1:17" ht="17.25">
      <c r="A276" s="50">
        <v>273</v>
      </c>
      <c r="B276" s="51" t="s">
        <v>1703</v>
      </c>
      <c r="C276" s="51" t="s">
        <v>1702</v>
      </c>
      <c r="D276" s="52">
        <v>44490</v>
      </c>
      <c r="E276" s="53" t="s">
        <v>22</v>
      </c>
      <c r="F276" s="54">
        <v>43</v>
      </c>
      <c r="G276" s="55">
        <v>1</v>
      </c>
      <c r="H276" s="147">
        <v>27556180</v>
      </c>
      <c r="I276" s="136">
        <v>17237</v>
      </c>
      <c r="J276" s="58"/>
      <c r="K276" s="137"/>
      <c r="L276" s="138"/>
      <c r="M276" s="139"/>
      <c r="N276" s="140"/>
      <c r="O276" s="141"/>
      <c r="P276" s="58"/>
      <c r="Q276" s="58"/>
    </row>
    <row r="277" spans="1:17" ht="17.25">
      <c r="A277" s="50">
        <v>274</v>
      </c>
      <c r="B277" s="51" t="s">
        <v>191</v>
      </c>
      <c r="C277" s="51" t="s">
        <v>192</v>
      </c>
      <c r="D277" s="52">
        <v>43167</v>
      </c>
      <c r="E277" s="57" t="s">
        <v>64</v>
      </c>
      <c r="F277" s="54"/>
      <c r="G277" s="55">
        <v>1</v>
      </c>
      <c r="H277" s="107">
        <v>27482460</v>
      </c>
      <c r="I277" s="81">
        <v>19021</v>
      </c>
      <c r="J277" s="95"/>
      <c r="K277" s="119"/>
      <c r="L277" s="82"/>
      <c r="M277" s="82"/>
      <c r="N277" s="53"/>
      <c r="O277" s="108"/>
      <c r="P277" s="95"/>
      <c r="Q277" s="97"/>
    </row>
    <row r="278" spans="1:17" ht="17.25">
      <c r="A278" s="50">
        <v>275</v>
      </c>
      <c r="B278" s="53" t="s">
        <v>788</v>
      </c>
      <c r="C278" s="53" t="s">
        <v>789</v>
      </c>
      <c r="D278" s="52">
        <v>43265</v>
      </c>
      <c r="E278" s="53" t="s">
        <v>190</v>
      </c>
      <c r="F278" s="54">
        <v>51</v>
      </c>
      <c r="G278" s="55">
        <v>1</v>
      </c>
      <c r="H278" s="107">
        <v>27382077</v>
      </c>
      <c r="I278" s="80">
        <v>18921</v>
      </c>
      <c r="J278" s="95"/>
      <c r="K278" s="119"/>
      <c r="L278" s="82"/>
      <c r="M278" s="82"/>
      <c r="N278" s="53"/>
      <c r="O278" s="108"/>
      <c r="P278" s="95"/>
      <c r="Q278" s="97"/>
    </row>
    <row r="279" spans="1:17" ht="17.25">
      <c r="A279" s="50">
        <v>276</v>
      </c>
      <c r="B279" s="53" t="s">
        <v>892</v>
      </c>
      <c r="C279" s="53" t="s">
        <v>893</v>
      </c>
      <c r="D279" s="52">
        <v>43153</v>
      </c>
      <c r="E279" s="53" t="s">
        <v>187</v>
      </c>
      <c r="F279" s="86">
        <v>45</v>
      </c>
      <c r="G279" s="55">
        <v>1</v>
      </c>
      <c r="H279" s="107">
        <v>26911191</v>
      </c>
      <c r="I279" s="80">
        <v>17984</v>
      </c>
      <c r="J279" s="95"/>
      <c r="K279" s="119"/>
      <c r="L279" s="82"/>
      <c r="M279" s="82"/>
      <c r="N279" s="53"/>
      <c r="O279" s="108"/>
      <c r="P279" s="95"/>
      <c r="Q279" s="97"/>
    </row>
    <row r="280" spans="1:17" ht="17.25">
      <c r="A280" s="50">
        <v>277</v>
      </c>
      <c r="B280" s="51" t="s">
        <v>1971</v>
      </c>
      <c r="C280" s="51" t="s">
        <v>1971</v>
      </c>
      <c r="D280" s="84">
        <v>44826</v>
      </c>
      <c r="E280" s="53" t="s">
        <v>64</v>
      </c>
      <c r="F280" s="54">
        <v>67</v>
      </c>
      <c r="G280" s="55">
        <v>1</v>
      </c>
      <c r="H280" s="147">
        <v>26675250</v>
      </c>
      <c r="I280" s="136">
        <v>13500</v>
      </c>
      <c r="J280" s="58"/>
      <c r="K280" s="137"/>
      <c r="L280" s="138"/>
      <c r="M280" s="139"/>
      <c r="N280" s="140"/>
      <c r="O280" s="141"/>
      <c r="P280" s="58"/>
      <c r="Q280" s="58"/>
    </row>
    <row r="281" spans="1:17" ht="17.25">
      <c r="A281" s="50">
        <v>278</v>
      </c>
      <c r="B281" s="51" t="s">
        <v>40</v>
      </c>
      <c r="C281" s="51" t="s">
        <v>41</v>
      </c>
      <c r="D281" s="52">
        <v>44098</v>
      </c>
      <c r="E281" s="53" t="s">
        <v>42</v>
      </c>
      <c r="F281" s="54">
        <v>59</v>
      </c>
      <c r="G281" s="55">
        <v>1</v>
      </c>
      <c r="H281" s="114">
        <v>26516175</v>
      </c>
      <c r="I281" s="106">
        <v>16565</v>
      </c>
      <c r="J281" s="97"/>
      <c r="K281" s="120"/>
      <c r="L281" s="87"/>
      <c r="M281" s="82"/>
      <c r="N281" s="15"/>
      <c r="O281" s="109"/>
      <c r="P281" s="97"/>
      <c r="Q281" s="97"/>
    </row>
    <row r="282" spans="1:17" ht="17.25">
      <c r="A282" s="50">
        <v>279</v>
      </c>
      <c r="B282" s="53" t="s">
        <v>916</v>
      </c>
      <c r="C282" s="53" t="s">
        <v>917</v>
      </c>
      <c r="D282" s="52">
        <v>43125</v>
      </c>
      <c r="E282" s="53" t="s">
        <v>187</v>
      </c>
      <c r="F282" s="54"/>
      <c r="G282" s="55">
        <v>1</v>
      </c>
      <c r="H282" s="107">
        <v>26501210</v>
      </c>
      <c r="I282" s="80">
        <v>17605</v>
      </c>
      <c r="J282" s="95"/>
      <c r="K282" s="119"/>
      <c r="L282" s="82"/>
      <c r="M282" s="82"/>
      <c r="N282" s="53"/>
      <c r="O282" s="108"/>
      <c r="P282" s="95"/>
      <c r="Q282" s="97"/>
    </row>
    <row r="283" spans="1:17" ht="17.25">
      <c r="A283" s="50">
        <v>280</v>
      </c>
      <c r="B283" s="51" t="s">
        <v>237</v>
      </c>
      <c r="C283" s="51" t="s">
        <v>238</v>
      </c>
      <c r="D283" s="52">
        <v>43825</v>
      </c>
      <c r="E283" s="53" t="s">
        <v>22</v>
      </c>
      <c r="F283" s="54"/>
      <c r="G283" s="55">
        <v>1</v>
      </c>
      <c r="H283" s="107">
        <v>26438660</v>
      </c>
      <c r="I283" s="80">
        <v>18317</v>
      </c>
      <c r="J283" s="97"/>
      <c r="K283" s="120"/>
      <c r="L283" s="87"/>
      <c r="M283" s="82"/>
      <c r="N283" s="15"/>
      <c r="O283" s="109"/>
      <c r="P283" s="97"/>
      <c r="Q283" s="97"/>
    </row>
    <row r="284" spans="1:17" ht="17.25">
      <c r="A284" s="50">
        <v>281</v>
      </c>
      <c r="B284" s="51" t="s">
        <v>478</v>
      </c>
      <c r="C284" s="51" t="s">
        <v>479</v>
      </c>
      <c r="D284" s="52">
        <v>43552</v>
      </c>
      <c r="E284" s="53" t="s">
        <v>64</v>
      </c>
      <c r="F284" s="54">
        <v>77</v>
      </c>
      <c r="G284" s="55">
        <v>1</v>
      </c>
      <c r="H284" s="107">
        <v>26367495</v>
      </c>
      <c r="I284" s="80">
        <v>17655</v>
      </c>
      <c r="J284" s="95"/>
      <c r="K284" s="119"/>
      <c r="L284" s="82"/>
      <c r="M284" s="82"/>
      <c r="N284" s="53"/>
      <c r="O284" s="108"/>
      <c r="P284" s="95"/>
      <c r="Q284" s="97"/>
    </row>
    <row r="285" spans="1:17" ht="17.25">
      <c r="A285" s="50">
        <v>282</v>
      </c>
      <c r="B285" s="51" t="s">
        <v>681</v>
      </c>
      <c r="C285" s="51" t="s">
        <v>682</v>
      </c>
      <c r="D285" s="52">
        <v>43377</v>
      </c>
      <c r="E285" s="57" t="s">
        <v>15</v>
      </c>
      <c r="F285" s="54">
        <v>44</v>
      </c>
      <c r="G285" s="55">
        <v>1</v>
      </c>
      <c r="H285" s="107">
        <v>26286267</v>
      </c>
      <c r="I285" s="81">
        <v>17411</v>
      </c>
      <c r="J285" s="95"/>
      <c r="K285" s="119"/>
      <c r="L285" s="82"/>
      <c r="M285" s="82"/>
      <c r="N285" s="53"/>
      <c r="O285" s="108"/>
      <c r="P285" s="95"/>
      <c r="Q285" s="97"/>
    </row>
    <row r="286" spans="1:17" ht="17.25">
      <c r="A286" s="50">
        <v>283</v>
      </c>
      <c r="B286" s="53" t="s">
        <v>925</v>
      </c>
      <c r="C286" s="53" t="s">
        <v>926</v>
      </c>
      <c r="D286" s="52">
        <v>43111</v>
      </c>
      <c r="E286" s="53" t="s">
        <v>22</v>
      </c>
      <c r="F286" s="54">
        <v>42</v>
      </c>
      <c r="G286" s="55">
        <v>1</v>
      </c>
      <c r="H286" s="107">
        <v>26150268</v>
      </c>
      <c r="I286" s="80">
        <v>17627</v>
      </c>
      <c r="J286" s="95"/>
      <c r="K286" s="119"/>
      <c r="L286" s="82"/>
      <c r="M286" s="82"/>
      <c r="N286" s="53"/>
      <c r="O286" s="108"/>
      <c r="P286" s="95"/>
      <c r="Q286" s="97"/>
    </row>
    <row r="287" spans="1:17" ht="17.25">
      <c r="A287" s="50">
        <v>284</v>
      </c>
      <c r="B287" s="53" t="s">
        <v>1070</v>
      </c>
      <c r="C287" s="53" t="s">
        <v>1071</v>
      </c>
      <c r="D287" s="84">
        <v>42964</v>
      </c>
      <c r="E287" s="53" t="s">
        <v>187</v>
      </c>
      <c r="F287" s="55">
        <v>16</v>
      </c>
      <c r="G287" s="55">
        <v>1</v>
      </c>
      <c r="H287" s="111">
        <v>25844133</v>
      </c>
      <c r="I287" s="101">
        <v>19518</v>
      </c>
      <c r="J287" s="95"/>
      <c r="K287" s="119"/>
      <c r="L287" s="82"/>
      <c r="M287" s="82"/>
      <c r="N287" s="53"/>
      <c r="O287" s="108"/>
      <c r="P287" s="95"/>
      <c r="Q287" s="97"/>
    </row>
    <row r="288" spans="1:17" ht="17.25">
      <c r="A288" s="50">
        <v>285</v>
      </c>
      <c r="B288" s="51" t="s">
        <v>987</v>
      </c>
      <c r="C288" s="51" t="s">
        <v>987</v>
      </c>
      <c r="D288" s="52">
        <v>43041</v>
      </c>
      <c r="E288" s="57" t="s">
        <v>190</v>
      </c>
      <c r="F288" s="54">
        <v>63</v>
      </c>
      <c r="G288" s="55">
        <v>1</v>
      </c>
      <c r="H288" s="111">
        <v>25339084</v>
      </c>
      <c r="I288" s="101">
        <v>18098</v>
      </c>
      <c r="J288" s="95"/>
      <c r="K288" s="119"/>
      <c r="L288" s="82"/>
      <c r="M288" s="82"/>
      <c r="N288" s="53"/>
      <c r="O288" s="108"/>
      <c r="P288" s="95"/>
      <c r="Q288" s="97"/>
    </row>
    <row r="289" spans="1:17" ht="17.25">
      <c r="A289" s="50">
        <v>286</v>
      </c>
      <c r="B289" s="51" t="s">
        <v>1771</v>
      </c>
      <c r="C289" s="51" t="s">
        <v>1770</v>
      </c>
      <c r="D289" s="84">
        <v>44567</v>
      </c>
      <c r="E289" s="53" t="s">
        <v>15</v>
      </c>
      <c r="F289" s="54">
        <v>54</v>
      </c>
      <c r="G289" s="55">
        <v>1</v>
      </c>
      <c r="H289" s="147">
        <v>25267620</v>
      </c>
      <c r="I289" s="136">
        <v>13999</v>
      </c>
      <c r="J289" s="58"/>
      <c r="K289" s="137"/>
      <c r="L289" s="138"/>
      <c r="M289" s="139"/>
      <c r="N289" s="140"/>
      <c r="O289" s="141"/>
      <c r="P289" s="58"/>
      <c r="Q289" s="58"/>
    </row>
    <row r="290" spans="1:17" ht="17.25">
      <c r="A290" s="50">
        <v>287</v>
      </c>
      <c r="B290" s="51" t="s">
        <v>53</v>
      </c>
      <c r="C290" s="51" t="s">
        <v>53</v>
      </c>
      <c r="D290" s="52">
        <v>44042</v>
      </c>
      <c r="E290" s="53" t="s">
        <v>15</v>
      </c>
      <c r="F290" s="54">
        <v>75</v>
      </c>
      <c r="G290" s="55">
        <v>1</v>
      </c>
      <c r="H290" s="114">
        <v>25114372</v>
      </c>
      <c r="I290" s="106">
        <v>16760</v>
      </c>
      <c r="J290" s="97"/>
      <c r="K290" s="120"/>
      <c r="L290" s="87"/>
      <c r="M290" s="82"/>
      <c r="N290" s="15"/>
      <c r="O290" s="109"/>
      <c r="P290" s="97"/>
      <c r="Q290" s="97"/>
    </row>
    <row r="291" spans="1:17" ht="17.25">
      <c r="A291" s="50">
        <v>288</v>
      </c>
      <c r="B291" s="53" t="s">
        <v>124</v>
      </c>
      <c r="C291" s="53" t="s">
        <v>125</v>
      </c>
      <c r="D291" s="52">
        <v>43853</v>
      </c>
      <c r="E291" s="53" t="s">
        <v>64</v>
      </c>
      <c r="F291" s="54">
        <v>44</v>
      </c>
      <c r="G291" s="55"/>
      <c r="H291" s="113">
        <v>24939730</v>
      </c>
      <c r="I291" s="127">
        <v>15525</v>
      </c>
      <c r="J291" s="97"/>
      <c r="K291" s="120"/>
      <c r="L291" s="87"/>
      <c r="M291" s="82"/>
      <c r="N291" s="15"/>
      <c r="O291" s="109"/>
      <c r="P291" s="97"/>
      <c r="Q291" s="97"/>
    </row>
    <row r="292" spans="1:17" ht="17.25">
      <c r="A292" s="50">
        <v>289</v>
      </c>
      <c r="B292" s="91" t="s">
        <v>1270</v>
      </c>
      <c r="C292" s="88" t="s">
        <v>1271</v>
      </c>
      <c r="D292" s="52">
        <v>42726</v>
      </c>
      <c r="E292" s="53" t="s">
        <v>15</v>
      </c>
      <c r="F292" s="86">
        <v>40</v>
      </c>
      <c r="G292" s="55">
        <v>1</v>
      </c>
      <c r="H292" s="111">
        <v>24633755</v>
      </c>
      <c r="I292" s="125">
        <v>18250</v>
      </c>
      <c r="J292" s="95"/>
      <c r="K292" s="119"/>
      <c r="L292" s="82"/>
      <c r="M292" s="82"/>
      <c r="N292" s="53"/>
      <c r="O292" s="108"/>
      <c r="P292" s="95"/>
      <c r="Q292" s="97"/>
    </row>
    <row r="293" spans="1:17" ht="17.25">
      <c r="A293" s="50">
        <v>290</v>
      </c>
      <c r="B293" s="51" t="s">
        <v>35</v>
      </c>
      <c r="C293" s="51" t="s">
        <v>36</v>
      </c>
      <c r="D293" s="52">
        <v>44091</v>
      </c>
      <c r="E293" s="53" t="s">
        <v>37</v>
      </c>
      <c r="F293" s="54">
        <v>50</v>
      </c>
      <c r="G293" s="55">
        <v>1</v>
      </c>
      <c r="H293" s="114">
        <v>24610510</v>
      </c>
      <c r="I293" s="106">
        <v>15828</v>
      </c>
      <c r="J293" s="97"/>
      <c r="K293" s="120"/>
      <c r="L293" s="87"/>
      <c r="M293" s="82"/>
      <c r="N293" s="15"/>
      <c r="O293" s="109"/>
      <c r="P293" s="97"/>
      <c r="Q293" s="97"/>
    </row>
    <row r="294" spans="1:17" ht="17.25">
      <c r="A294" s="50">
        <v>291</v>
      </c>
      <c r="B294" s="53" t="s">
        <v>263</v>
      </c>
      <c r="C294" s="53" t="s">
        <v>264</v>
      </c>
      <c r="D294" s="52">
        <v>43776</v>
      </c>
      <c r="E294" s="53" t="s">
        <v>15</v>
      </c>
      <c r="F294" s="54">
        <v>40</v>
      </c>
      <c r="G294" s="55">
        <v>1</v>
      </c>
      <c r="H294" s="107">
        <v>24554530</v>
      </c>
      <c r="I294" s="80">
        <v>15512</v>
      </c>
      <c r="J294" s="97"/>
      <c r="K294" s="120"/>
      <c r="L294" s="87"/>
      <c r="M294" s="82"/>
      <c r="N294" s="15"/>
      <c r="O294" s="109"/>
      <c r="P294" s="97"/>
      <c r="Q294" s="97"/>
    </row>
    <row r="295" spans="1:17" ht="17.25">
      <c r="A295" s="50">
        <v>292</v>
      </c>
      <c r="B295" s="53" t="s">
        <v>336</v>
      </c>
      <c r="C295" s="53" t="s">
        <v>337</v>
      </c>
      <c r="D295" s="52">
        <v>43727</v>
      </c>
      <c r="E295" s="53" t="s">
        <v>18</v>
      </c>
      <c r="F295" s="54"/>
      <c r="G295" s="55">
        <v>1</v>
      </c>
      <c r="H295" s="107">
        <v>24529867</v>
      </c>
      <c r="I295" s="80">
        <v>17525</v>
      </c>
      <c r="J295" s="95"/>
      <c r="K295" s="119"/>
      <c r="L295" s="82"/>
      <c r="M295" s="82"/>
      <c r="N295" s="53"/>
      <c r="O295" s="108"/>
      <c r="P295" s="95"/>
      <c r="Q295" s="97"/>
    </row>
    <row r="296" spans="1:17" ht="17.25">
      <c r="A296" s="50">
        <v>293</v>
      </c>
      <c r="B296" s="51" t="s">
        <v>1970</v>
      </c>
      <c r="C296" s="51" t="s">
        <v>1969</v>
      </c>
      <c r="D296" s="84">
        <v>44826</v>
      </c>
      <c r="E296" s="53" t="s">
        <v>15</v>
      </c>
      <c r="F296" s="54">
        <v>51</v>
      </c>
      <c r="G296" s="55">
        <v>1</v>
      </c>
      <c r="H296" s="147">
        <v>24476375</v>
      </c>
      <c r="I296" s="136">
        <v>15978</v>
      </c>
      <c r="J296" s="58"/>
      <c r="K296" s="137"/>
      <c r="L296" s="138"/>
      <c r="M296" s="139"/>
      <c r="N296" s="140"/>
      <c r="O296" s="141"/>
      <c r="P296" s="58"/>
      <c r="Q296" s="58"/>
    </row>
    <row r="297" spans="1:17" ht="17.25">
      <c r="A297" s="50">
        <v>294</v>
      </c>
      <c r="B297" s="51" t="s">
        <v>1043</v>
      </c>
      <c r="C297" s="51" t="s">
        <v>1044</v>
      </c>
      <c r="D297" s="52">
        <v>42992</v>
      </c>
      <c r="E297" s="57" t="s">
        <v>190</v>
      </c>
      <c r="F297" s="54">
        <v>49</v>
      </c>
      <c r="G297" s="55">
        <v>1</v>
      </c>
      <c r="H297" s="111">
        <v>24437596</v>
      </c>
      <c r="I297" s="101">
        <v>17521</v>
      </c>
      <c r="J297" s="95"/>
      <c r="K297" s="119"/>
      <c r="L297" s="82"/>
      <c r="M297" s="82"/>
      <c r="N297" s="53"/>
      <c r="O297" s="108"/>
      <c r="P297" s="95"/>
      <c r="Q297" s="97"/>
    </row>
    <row r="298" spans="1:17" ht="17.25">
      <c r="A298" s="50">
        <v>295</v>
      </c>
      <c r="B298" s="51" t="s">
        <v>1156</v>
      </c>
      <c r="C298" s="51" t="s">
        <v>1157</v>
      </c>
      <c r="D298" s="52">
        <v>42852</v>
      </c>
      <c r="E298" s="57" t="s">
        <v>190</v>
      </c>
      <c r="F298" s="54">
        <v>52</v>
      </c>
      <c r="G298" s="55">
        <v>1</v>
      </c>
      <c r="H298" s="111">
        <v>24417218</v>
      </c>
      <c r="I298" s="101">
        <v>16538</v>
      </c>
      <c r="J298" s="95"/>
      <c r="K298" s="119"/>
      <c r="L298" s="82"/>
      <c r="M298" s="82"/>
      <c r="N298" s="53"/>
      <c r="O298" s="108"/>
      <c r="P298" s="95"/>
      <c r="Q298" s="97"/>
    </row>
    <row r="299" spans="1:17" ht="17.25">
      <c r="A299" s="50">
        <v>296</v>
      </c>
      <c r="B299" s="51" t="s">
        <v>576</v>
      </c>
      <c r="C299" s="51" t="s">
        <v>577</v>
      </c>
      <c r="D299" s="52">
        <v>43475</v>
      </c>
      <c r="E299" s="57" t="s">
        <v>15</v>
      </c>
      <c r="F299" s="54">
        <v>37</v>
      </c>
      <c r="G299" s="55">
        <v>1</v>
      </c>
      <c r="H299" s="107">
        <v>24360607</v>
      </c>
      <c r="I299" s="81">
        <v>15535</v>
      </c>
      <c r="J299" s="95"/>
      <c r="K299" s="119"/>
      <c r="L299" s="82"/>
      <c r="M299" s="82"/>
      <c r="N299" s="53"/>
      <c r="O299" s="108"/>
      <c r="P299" s="95"/>
      <c r="Q299" s="97"/>
    </row>
    <row r="300" spans="1:17" ht="17.25">
      <c r="A300" s="50">
        <v>297</v>
      </c>
      <c r="B300" s="51" t="s">
        <v>1759</v>
      </c>
      <c r="C300" s="51" t="s">
        <v>1758</v>
      </c>
      <c r="D300" s="168">
        <v>44553</v>
      </c>
      <c r="E300" s="53" t="s">
        <v>64</v>
      </c>
      <c r="F300" s="210"/>
      <c r="G300" s="55">
        <v>1</v>
      </c>
      <c r="H300" s="147">
        <v>24248265</v>
      </c>
      <c r="I300" s="136">
        <v>14218</v>
      </c>
      <c r="J300" s="58"/>
      <c r="K300" s="137"/>
      <c r="L300" s="138"/>
      <c r="M300" s="139"/>
      <c r="N300" s="140"/>
      <c r="O300" s="141"/>
      <c r="P300" s="58"/>
      <c r="Q300" s="58"/>
    </row>
    <row r="301" spans="1:17" ht="17.25">
      <c r="A301" s="50">
        <v>298</v>
      </c>
      <c r="B301" s="53" t="s">
        <v>858</v>
      </c>
      <c r="C301" s="53" t="s">
        <v>859</v>
      </c>
      <c r="D301" s="52">
        <v>43181</v>
      </c>
      <c r="E301" s="53" t="s">
        <v>64</v>
      </c>
      <c r="F301" s="54"/>
      <c r="G301" s="55">
        <v>1</v>
      </c>
      <c r="H301" s="107">
        <v>24227395</v>
      </c>
      <c r="I301" s="80">
        <v>17893</v>
      </c>
      <c r="J301" s="95"/>
      <c r="K301" s="119"/>
      <c r="L301" s="82"/>
      <c r="M301" s="82"/>
      <c r="N301" s="53"/>
      <c r="O301" s="108"/>
      <c r="P301" s="95"/>
      <c r="Q301" s="97"/>
    </row>
    <row r="302" spans="1:17" ht="17.25">
      <c r="A302" s="50">
        <v>299</v>
      </c>
      <c r="B302" s="51" t="s">
        <v>661</v>
      </c>
      <c r="C302" s="51" t="s">
        <v>661</v>
      </c>
      <c r="D302" s="52">
        <v>43391</v>
      </c>
      <c r="E302" s="53" t="s">
        <v>662</v>
      </c>
      <c r="F302" s="54">
        <v>60</v>
      </c>
      <c r="G302" s="55">
        <v>1</v>
      </c>
      <c r="H302" s="107">
        <v>24074810</v>
      </c>
      <c r="I302" s="81">
        <v>16938</v>
      </c>
      <c r="J302" s="95"/>
      <c r="K302" s="119"/>
      <c r="L302" s="82"/>
      <c r="M302" s="82"/>
      <c r="N302" s="53"/>
      <c r="O302" s="108"/>
      <c r="P302" s="95"/>
      <c r="Q302" s="97"/>
    </row>
    <row r="303" spans="1:17" ht="17.25">
      <c r="A303" s="50">
        <v>300</v>
      </c>
      <c r="B303" s="51" t="s">
        <v>774</v>
      </c>
      <c r="C303" s="51" t="s">
        <v>775</v>
      </c>
      <c r="D303" s="52">
        <v>43280</v>
      </c>
      <c r="E303" s="53" t="s">
        <v>190</v>
      </c>
      <c r="F303" s="54">
        <v>47</v>
      </c>
      <c r="G303" s="55">
        <v>1</v>
      </c>
      <c r="H303" s="107">
        <v>23682835</v>
      </c>
      <c r="I303" s="81">
        <v>15810</v>
      </c>
      <c r="J303" s="95"/>
      <c r="K303" s="119"/>
      <c r="L303" s="82"/>
      <c r="M303" s="82"/>
      <c r="N303" s="53"/>
      <c r="O303" s="108"/>
      <c r="P303" s="95"/>
      <c r="Q303" s="97"/>
    </row>
    <row r="304" spans="1:17" ht="17.25">
      <c r="A304" s="50">
        <v>301</v>
      </c>
      <c r="B304" s="53" t="s">
        <v>1318</v>
      </c>
      <c r="C304" s="53" t="s">
        <v>464</v>
      </c>
      <c r="D304" s="52">
        <v>43566</v>
      </c>
      <c r="E304" s="53" t="s">
        <v>187</v>
      </c>
      <c r="F304" s="54">
        <v>45</v>
      </c>
      <c r="G304" s="55">
        <v>1</v>
      </c>
      <c r="H304" s="107">
        <v>23593108</v>
      </c>
      <c r="I304" s="80">
        <v>15795</v>
      </c>
      <c r="J304" s="95"/>
      <c r="K304" s="119"/>
      <c r="L304" s="82"/>
      <c r="M304" s="82"/>
      <c r="N304" s="53"/>
      <c r="O304" s="108"/>
      <c r="P304" s="95"/>
      <c r="Q304" s="97"/>
    </row>
    <row r="305" spans="1:17" ht="17.25">
      <c r="A305" s="50">
        <v>302</v>
      </c>
      <c r="B305" s="51" t="s">
        <v>1148</v>
      </c>
      <c r="C305" s="51" t="s">
        <v>1149</v>
      </c>
      <c r="D305" s="52">
        <v>42866</v>
      </c>
      <c r="E305" s="57" t="s">
        <v>15</v>
      </c>
      <c r="F305" s="54">
        <v>36</v>
      </c>
      <c r="G305" s="55">
        <v>1</v>
      </c>
      <c r="H305" s="111">
        <v>23365985</v>
      </c>
      <c r="I305" s="101">
        <v>16166</v>
      </c>
      <c r="J305" s="95"/>
      <c r="K305" s="119"/>
      <c r="L305" s="82"/>
      <c r="M305" s="82"/>
      <c r="N305" s="53"/>
      <c r="O305" s="108"/>
      <c r="P305" s="95"/>
      <c r="Q305" s="97"/>
    </row>
    <row r="306" spans="1:17" ht="17.25">
      <c r="A306" s="50">
        <v>303</v>
      </c>
      <c r="B306" s="53" t="s">
        <v>253</v>
      </c>
      <c r="C306" s="53" t="s">
        <v>254</v>
      </c>
      <c r="D306" s="52">
        <v>43762</v>
      </c>
      <c r="E306" s="53" t="s">
        <v>22</v>
      </c>
      <c r="F306" s="54">
        <v>64</v>
      </c>
      <c r="G306" s="55">
        <v>1</v>
      </c>
      <c r="H306" s="107">
        <v>23143770</v>
      </c>
      <c r="I306" s="80">
        <v>21890</v>
      </c>
      <c r="J306" s="97"/>
      <c r="K306" s="120"/>
      <c r="L306" s="87"/>
      <c r="M306" s="82"/>
      <c r="N306" s="15"/>
      <c r="O306" s="109"/>
      <c r="P306" s="97"/>
      <c r="Q306" s="97"/>
    </row>
    <row r="307" spans="1:17" ht="17.25">
      <c r="A307" s="50">
        <v>304</v>
      </c>
      <c r="B307" s="51" t="s">
        <v>1020</v>
      </c>
      <c r="C307" s="51" t="s">
        <v>1021</v>
      </c>
      <c r="D307" s="52">
        <v>43006</v>
      </c>
      <c r="E307" s="57" t="s">
        <v>15</v>
      </c>
      <c r="F307" s="54"/>
      <c r="G307" s="55">
        <v>1</v>
      </c>
      <c r="H307" s="111">
        <v>23082281</v>
      </c>
      <c r="I307" s="101">
        <v>16527</v>
      </c>
      <c r="J307" s="95"/>
      <c r="K307" s="119"/>
      <c r="L307" s="82"/>
      <c r="M307" s="82"/>
      <c r="N307" s="53"/>
      <c r="O307" s="108"/>
      <c r="P307" s="95"/>
      <c r="Q307" s="97"/>
    </row>
    <row r="308" spans="1:17" ht="17.25">
      <c r="A308" s="50">
        <v>305</v>
      </c>
      <c r="B308" s="53" t="s">
        <v>693</v>
      </c>
      <c r="C308" s="53" t="s">
        <v>694</v>
      </c>
      <c r="D308" s="52">
        <v>43370</v>
      </c>
      <c r="E308" s="53" t="s">
        <v>187</v>
      </c>
      <c r="F308" s="54">
        <v>40</v>
      </c>
      <c r="G308" s="55">
        <v>1</v>
      </c>
      <c r="H308" s="107">
        <v>22749126</v>
      </c>
      <c r="I308" s="81">
        <v>15796</v>
      </c>
      <c r="J308" s="95"/>
      <c r="K308" s="119"/>
      <c r="L308" s="82"/>
      <c r="M308" s="82"/>
      <c r="N308" s="53"/>
      <c r="O308" s="108"/>
      <c r="P308" s="95"/>
      <c r="Q308" s="97"/>
    </row>
    <row r="309" spans="1:17" ht="17.25">
      <c r="A309" s="50">
        <v>306</v>
      </c>
      <c r="B309" s="51" t="s">
        <v>938</v>
      </c>
      <c r="C309" s="51" t="s">
        <v>939</v>
      </c>
      <c r="D309" s="52">
        <v>43104</v>
      </c>
      <c r="E309" s="57" t="s">
        <v>187</v>
      </c>
      <c r="F309" s="54">
        <v>28</v>
      </c>
      <c r="G309" s="55">
        <v>1</v>
      </c>
      <c r="H309" s="111">
        <v>22711145</v>
      </c>
      <c r="I309" s="101">
        <v>14958</v>
      </c>
      <c r="J309" s="95"/>
      <c r="K309" s="119"/>
      <c r="L309" s="82"/>
      <c r="M309" s="82"/>
      <c r="N309" s="53"/>
      <c r="O309" s="108"/>
      <c r="P309" s="95"/>
      <c r="Q309" s="97"/>
    </row>
    <row r="310" spans="1:17" ht="17.25">
      <c r="A310" s="50">
        <v>307</v>
      </c>
      <c r="B310" s="51" t="s">
        <v>1999</v>
      </c>
      <c r="C310" s="51" t="s">
        <v>1999</v>
      </c>
      <c r="D310" s="84">
        <v>44854</v>
      </c>
      <c r="E310" s="53" t="s">
        <v>15</v>
      </c>
      <c r="F310" s="54">
        <v>61</v>
      </c>
      <c r="G310" s="55">
        <v>1</v>
      </c>
      <c r="H310" s="147">
        <v>22664365</v>
      </c>
      <c r="I310" s="136">
        <v>13223</v>
      </c>
      <c r="J310" s="58"/>
      <c r="K310" s="137"/>
      <c r="L310" s="138"/>
      <c r="M310" s="139"/>
      <c r="N310" s="140"/>
      <c r="O310" s="141"/>
      <c r="P310" s="58"/>
      <c r="Q310" s="58"/>
    </row>
    <row r="311" spans="1:17" ht="17.25">
      <c r="A311" s="50">
        <v>308</v>
      </c>
      <c r="B311" s="51" t="s">
        <v>95</v>
      </c>
      <c r="C311" s="51" t="s">
        <v>96</v>
      </c>
      <c r="D311" s="52">
        <v>43860</v>
      </c>
      <c r="E311" s="53" t="s">
        <v>190</v>
      </c>
      <c r="F311" s="54">
        <v>53</v>
      </c>
      <c r="G311" s="55">
        <v>1</v>
      </c>
      <c r="H311" s="107">
        <v>22499150</v>
      </c>
      <c r="I311" s="80">
        <v>16927</v>
      </c>
      <c r="J311" s="97"/>
      <c r="K311" s="120"/>
      <c r="L311" s="87"/>
      <c r="M311" s="82"/>
      <c r="N311" s="15"/>
      <c r="O311" s="109"/>
      <c r="P311" s="97"/>
      <c r="Q311" s="97"/>
    </row>
    <row r="312" spans="1:17" ht="17.25">
      <c r="A312" s="50">
        <v>309</v>
      </c>
      <c r="B312" s="102" t="s">
        <v>454</v>
      </c>
      <c r="C312" s="51" t="s">
        <v>455</v>
      </c>
      <c r="D312" s="52">
        <v>43573</v>
      </c>
      <c r="E312" s="57" t="s">
        <v>22</v>
      </c>
      <c r="F312" s="54"/>
      <c r="G312" s="55">
        <v>1</v>
      </c>
      <c r="H312" s="107">
        <v>22271545</v>
      </c>
      <c r="I312" s="81">
        <v>15550</v>
      </c>
      <c r="J312" s="95"/>
      <c r="K312" s="119"/>
      <c r="L312" s="82"/>
      <c r="M312" s="82"/>
      <c r="N312" s="53"/>
      <c r="O312" s="108"/>
      <c r="P312" s="95"/>
      <c r="Q312" s="97"/>
    </row>
    <row r="313" spans="1:17" ht="17.25">
      <c r="A313" s="50">
        <v>310</v>
      </c>
      <c r="B313" s="51" t="s">
        <v>382</v>
      </c>
      <c r="C313" s="51" t="s">
        <v>382</v>
      </c>
      <c r="D313" s="52">
        <v>43643</v>
      </c>
      <c r="E313" s="53" t="s">
        <v>22</v>
      </c>
      <c r="F313" s="54">
        <v>70</v>
      </c>
      <c r="G313" s="55">
        <v>1</v>
      </c>
      <c r="H313" s="107">
        <v>22231275</v>
      </c>
      <c r="I313" s="81">
        <v>15337</v>
      </c>
      <c r="J313" s="95"/>
      <c r="K313" s="119"/>
      <c r="L313" s="82"/>
      <c r="M313" s="82"/>
      <c r="N313" s="53"/>
      <c r="O313" s="108"/>
      <c r="P313" s="95"/>
      <c r="Q313" s="97"/>
    </row>
    <row r="314" spans="1:17" ht="17.25">
      <c r="A314" s="50">
        <v>311</v>
      </c>
      <c r="B314" s="88" t="s">
        <v>1219</v>
      </c>
      <c r="C314" s="88" t="s">
        <v>1220</v>
      </c>
      <c r="D314" s="52">
        <v>42782</v>
      </c>
      <c r="E314" s="57" t="s">
        <v>187</v>
      </c>
      <c r="F314" s="54">
        <v>40</v>
      </c>
      <c r="G314" s="55">
        <v>1</v>
      </c>
      <c r="H314" s="111">
        <v>22221335</v>
      </c>
      <c r="I314" s="101">
        <v>15044</v>
      </c>
      <c r="J314" s="95"/>
      <c r="K314" s="119"/>
      <c r="L314" s="82"/>
      <c r="M314" s="82"/>
      <c r="N314" s="53"/>
      <c r="O314" s="108"/>
      <c r="P314" s="95"/>
      <c r="Q314" s="97"/>
    </row>
    <row r="315" spans="1:17" ht="17.25">
      <c r="A315" s="50">
        <v>312</v>
      </c>
      <c r="B315" s="53" t="s">
        <v>516</v>
      </c>
      <c r="C315" s="53" t="s">
        <v>517</v>
      </c>
      <c r="D315" s="52">
        <v>43517</v>
      </c>
      <c r="E315" s="53" t="s">
        <v>26</v>
      </c>
      <c r="F315" s="54">
        <v>41</v>
      </c>
      <c r="G315" s="55">
        <v>1</v>
      </c>
      <c r="H315" s="107">
        <v>22202490</v>
      </c>
      <c r="I315" s="80">
        <v>14340</v>
      </c>
      <c r="J315" s="95"/>
      <c r="K315" s="119"/>
      <c r="L315" s="82"/>
      <c r="M315" s="82"/>
      <c r="N315" s="53"/>
      <c r="O315" s="108"/>
      <c r="P315" s="95"/>
      <c r="Q315" s="97"/>
    </row>
    <row r="316" spans="1:17" ht="17.25">
      <c r="A316" s="50">
        <v>313</v>
      </c>
      <c r="B316" s="51" t="s">
        <v>1653</v>
      </c>
      <c r="C316" s="51" t="s">
        <v>1653</v>
      </c>
      <c r="D316" s="52">
        <v>44441</v>
      </c>
      <c r="E316" s="53" t="s">
        <v>18</v>
      </c>
      <c r="F316" s="54"/>
      <c r="G316" s="55">
        <v>1</v>
      </c>
      <c r="H316" s="147">
        <v>21912483</v>
      </c>
      <c r="I316" s="136">
        <v>15067</v>
      </c>
      <c r="J316" s="58"/>
      <c r="K316" s="137"/>
      <c r="L316" s="138"/>
      <c r="M316" s="139"/>
      <c r="N316" s="140"/>
      <c r="O316" s="141"/>
      <c r="P316" s="58"/>
      <c r="Q316" s="58"/>
    </row>
    <row r="317" spans="1:17" ht="17.25">
      <c r="A317" s="50">
        <v>314</v>
      </c>
      <c r="B317" s="53" t="s">
        <v>161</v>
      </c>
      <c r="C317" s="53" t="s">
        <v>162</v>
      </c>
      <c r="D317" s="52">
        <v>43895</v>
      </c>
      <c r="E317" s="53" t="s">
        <v>22</v>
      </c>
      <c r="F317" s="54">
        <v>56</v>
      </c>
      <c r="G317" s="55">
        <v>1</v>
      </c>
      <c r="H317" s="107">
        <v>21712925</v>
      </c>
      <c r="I317" s="80">
        <v>14042</v>
      </c>
      <c r="J317" s="97"/>
      <c r="K317" s="120"/>
      <c r="L317" s="87"/>
      <c r="M317" s="82"/>
      <c r="N317" s="15"/>
      <c r="O317" s="109"/>
      <c r="P317" s="97"/>
      <c r="Q317" s="97"/>
    </row>
    <row r="318" spans="1:17" ht="17.25">
      <c r="A318" s="50">
        <v>315</v>
      </c>
      <c r="B318" s="51" t="s">
        <v>1772</v>
      </c>
      <c r="C318" s="51" t="s">
        <v>1772</v>
      </c>
      <c r="D318" s="84">
        <v>44567</v>
      </c>
      <c r="E318" s="53" t="s">
        <v>64</v>
      </c>
      <c r="F318" s="210"/>
      <c r="G318" s="55">
        <v>1</v>
      </c>
      <c r="H318" s="147">
        <v>21642952</v>
      </c>
      <c r="I318" s="136">
        <v>12759</v>
      </c>
      <c r="J318" s="58"/>
      <c r="K318" s="137"/>
      <c r="L318" s="138"/>
      <c r="M318" s="139"/>
      <c r="N318" s="140"/>
      <c r="O318" s="141"/>
      <c r="P318" s="58"/>
      <c r="Q318" s="58"/>
    </row>
    <row r="319" spans="1:17" ht="17.25">
      <c r="A319" s="50">
        <v>316</v>
      </c>
      <c r="B319" s="51" t="s">
        <v>1921</v>
      </c>
      <c r="C319" s="51" t="s">
        <v>1920</v>
      </c>
      <c r="D319" s="168">
        <v>44784</v>
      </c>
      <c r="E319" s="53" t="s">
        <v>22</v>
      </c>
      <c r="F319" s="54">
        <v>60</v>
      </c>
      <c r="G319" s="55">
        <v>1</v>
      </c>
      <c r="H319" s="147">
        <v>21607065</v>
      </c>
      <c r="I319" s="136">
        <v>12598</v>
      </c>
      <c r="J319" s="58"/>
      <c r="K319" s="137"/>
      <c r="L319" s="138"/>
      <c r="M319" s="139"/>
      <c r="N319" s="140"/>
      <c r="O319" s="141"/>
      <c r="P319" s="58"/>
      <c r="Q319" s="58"/>
    </row>
    <row r="320" spans="1:17" ht="17.25">
      <c r="A320" s="50">
        <v>317</v>
      </c>
      <c r="B320" s="53" t="s">
        <v>372</v>
      </c>
      <c r="C320" s="53" t="s">
        <v>373</v>
      </c>
      <c r="D320" s="52">
        <v>43668</v>
      </c>
      <c r="E320" s="53" t="s">
        <v>187</v>
      </c>
      <c r="F320" s="54">
        <v>55</v>
      </c>
      <c r="G320" s="55" t="e">
        <f>ROUNDUP(_xlfnodf.SKEWP(D320,$B$606,"d")/7,0)</f>
        <v>#NAME?</v>
      </c>
      <c r="H320" s="107">
        <v>21503062</v>
      </c>
      <c r="I320" s="80">
        <v>15314</v>
      </c>
      <c r="J320" s="95"/>
      <c r="K320" s="119"/>
      <c r="L320" s="82"/>
      <c r="M320" s="82"/>
      <c r="N320" s="53"/>
      <c r="O320" s="108"/>
      <c r="P320" s="95"/>
      <c r="Q320" s="97"/>
    </row>
    <row r="321" spans="1:17" ht="17.25">
      <c r="A321" s="50">
        <v>318</v>
      </c>
      <c r="B321" s="51" t="s">
        <v>67</v>
      </c>
      <c r="C321" s="51" t="s">
        <v>68</v>
      </c>
      <c r="D321" s="52">
        <v>44112</v>
      </c>
      <c r="E321" s="53" t="s">
        <v>18</v>
      </c>
      <c r="F321" s="54">
        <v>74</v>
      </c>
      <c r="G321" s="55">
        <v>1</v>
      </c>
      <c r="H321" s="114">
        <v>21473867</v>
      </c>
      <c r="I321" s="106">
        <v>13327</v>
      </c>
      <c r="J321" s="97"/>
      <c r="K321" s="120"/>
      <c r="L321" s="87"/>
      <c r="M321" s="82"/>
      <c r="N321" s="15"/>
      <c r="O321" s="109"/>
      <c r="P321" s="97"/>
      <c r="Q321" s="97"/>
    </row>
    <row r="322" spans="1:17" ht="17.25">
      <c r="A322" s="50">
        <v>319</v>
      </c>
      <c r="B322" s="51" t="s">
        <v>1643</v>
      </c>
      <c r="C322" s="51" t="s">
        <v>1642</v>
      </c>
      <c r="D322" s="52">
        <v>44434</v>
      </c>
      <c r="E322" s="53" t="s">
        <v>64</v>
      </c>
      <c r="F322" s="54"/>
      <c r="G322" s="55">
        <v>1</v>
      </c>
      <c r="H322" s="147">
        <v>21434360</v>
      </c>
      <c r="I322" s="136">
        <v>13739</v>
      </c>
      <c r="J322" s="58"/>
      <c r="K322" s="137"/>
      <c r="L322" s="138"/>
      <c r="M322" s="139"/>
      <c r="N322" s="140"/>
      <c r="O322" s="141"/>
      <c r="P322" s="58"/>
      <c r="Q322" s="58"/>
    </row>
    <row r="323" spans="1:17" ht="17.25">
      <c r="A323" s="50">
        <v>320</v>
      </c>
      <c r="B323" s="53" t="s">
        <v>279</v>
      </c>
      <c r="C323" s="53" t="s">
        <v>280</v>
      </c>
      <c r="D323" s="52">
        <v>43762</v>
      </c>
      <c r="E323" s="53" t="s">
        <v>187</v>
      </c>
      <c r="F323" s="54"/>
      <c r="G323" s="55">
        <v>1</v>
      </c>
      <c r="H323" s="107">
        <v>21256332</v>
      </c>
      <c r="I323" s="80">
        <v>22365</v>
      </c>
      <c r="J323" s="97"/>
      <c r="K323" s="120"/>
      <c r="L323" s="87"/>
      <c r="M323" s="82"/>
      <c r="N323" s="15"/>
      <c r="O323" s="109"/>
      <c r="P323" s="97"/>
      <c r="Q323" s="97"/>
    </row>
    <row r="324" spans="1:17" ht="17.25">
      <c r="A324" s="50">
        <v>321</v>
      </c>
      <c r="B324" s="51" t="s">
        <v>2011</v>
      </c>
      <c r="C324" s="51" t="s">
        <v>2010</v>
      </c>
      <c r="D324" s="84">
        <v>44861</v>
      </c>
      <c r="E324" s="53" t="s">
        <v>42</v>
      </c>
      <c r="F324" s="54"/>
      <c r="G324" s="55">
        <v>1</v>
      </c>
      <c r="H324" s="147">
        <v>21237315</v>
      </c>
      <c r="I324" s="136">
        <v>10342</v>
      </c>
      <c r="J324" s="58"/>
      <c r="K324" s="137"/>
      <c r="L324" s="138"/>
      <c r="M324" s="139"/>
      <c r="N324" s="140"/>
      <c r="O324" s="141"/>
      <c r="P324" s="58"/>
      <c r="Q324" s="58"/>
    </row>
    <row r="325" spans="1:17" ht="17.25">
      <c r="A325" s="50">
        <v>322</v>
      </c>
      <c r="B325" s="51" t="s">
        <v>1766</v>
      </c>
      <c r="C325" s="51" t="s">
        <v>1765</v>
      </c>
      <c r="D325" s="84">
        <v>44560</v>
      </c>
      <c r="E325" s="53" t="s">
        <v>26</v>
      </c>
      <c r="F325" s="54">
        <v>26</v>
      </c>
      <c r="G325" s="55">
        <v>1</v>
      </c>
      <c r="H325" s="147">
        <v>21005181</v>
      </c>
      <c r="I325" s="136">
        <v>12930</v>
      </c>
      <c r="J325" s="58"/>
      <c r="K325" s="137"/>
      <c r="L325" s="138"/>
      <c r="M325" s="139"/>
      <c r="N325" s="140"/>
      <c r="O325" s="141"/>
      <c r="P325" s="58"/>
      <c r="Q325" s="58"/>
    </row>
    <row r="326" spans="1:17" ht="17.25">
      <c r="A326" s="50">
        <v>323</v>
      </c>
      <c r="B326" s="51" t="s">
        <v>1688</v>
      </c>
      <c r="C326" s="51" t="s">
        <v>1687</v>
      </c>
      <c r="D326" s="52">
        <v>44476</v>
      </c>
      <c r="E326" s="53" t="s">
        <v>64</v>
      </c>
      <c r="F326" s="54"/>
      <c r="G326" s="55">
        <v>1</v>
      </c>
      <c r="H326" s="147">
        <v>20887259</v>
      </c>
      <c r="I326" s="136">
        <v>14848</v>
      </c>
      <c r="J326" s="58"/>
      <c r="K326" s="137"/>
      <c r="L326" s="138"/>
      <c r="M326" s="139"/>
      <c r="N326" s="140"/>
      <c r="O326" s="141"/>
      <c r="P326" s="58"/>
      <c r="Q326" s="58"/>
    </row>
    <row r="327" spans="1:17" ht="17.25">
      <c r="A327" s="50">
        <v>324</v>
      </c>
      <c r="B327" s="51" t="s">
        <v>1583</v>
      </c>
      <c r="C327" s="51" t="s">
        <v>1582</v>
      </c>
      <c r="D327" s="52">
        <v>44385</v>
      </c>
      <c r="E327" s="53" t="s">
        <v>22</v>
      </c>
      <c r="F327" s="54">
        <v>31</v>
      </c>
      <c r="G327" s="55" t="e">
        <f>ROUNDUP(DATEDIF(D327,$B$860,"d")/7,0)</f>
        <v>#VALUE!</v>
      </c>
      <c r="H327" s="147">
        <v>20827065</v>
      </c>
      <c r="I327" s="136">
        <v>14632</v>
      </c>
      <c r="J327" s="58"/>
      <c r="K327" s="137"/>
      <c r="L327" s="138"/>
      <c r="M327" s="139"/>
      <c r="N327" s="140"/>
      <c r="O327" s="141"/>
      <c r="P327" s="58"/>
      <c r="Q327" s="58"/>
    </row>
    <row r="328" spans="1:17" ht="17.25">
      <c r="A328" s="50">
        <v>325</v>
      </c>
      <c r="B328" s="51" t="s">
        <v>93</v>
      </c>
      <c r="C328" s="51" t="s">
        <v>94</v>
      </c>
      <c r="D328" s="52">
        <v>43860</v>
      </c>
      <c r="E328" s="53" t="s">
        <v>15</v>
      </c>
      <c r="F328" s="54">
        <v>35</v>
      </c>
      <c r="G328" s="55">
        <v>1</v>
      </c>
      <c r="H328" s="107">
        <v>20746830</v>
      </c>
      <c r="I328" s="80">
        <v>13074</v>
      </c>
      <c r="J328" s="97"/>
      <c r="K328" s="120"/>
      <c r="L328" s="87"/>
      <c r="M328" s="82"/>
      <c r="N328" s="15"/>
      <c r="O328" s="109"/>
      <c r="P328" s="97"/>
      <c r="Q328" s="97"/>
    </row>
    <row r="329" spans="1:17" ht="17.25">
      <c r="A329" s="50">
        <v>326</v>
      </c>
      <c r="B329" s="53" t="s">
        <v>401</v>
      </c>
      <c r="C329" s="53" t="s">
        <v>402</v>
      </c>
      <c r="D329" s="52">
        <v>43636</v>
      </c>
      <c r="E329" s="53" t="s">
        <v>187</v>
      </c>
      <c r="F329" s="54">
        <v>48</v>
      </c>
      <c r="G329" s="55">
        <v>1</v>
      </c>
      <c r="H329" s="107">
        <v>20657275</v>
      </c>
      <c r="I329" s="80">
        <v>13526</v>
      </c>
      <c r="J329" s="95"/>
      <c r="K329" s="119"/>
      <c r="L329" s="82"/>
      <c r="M329" s="82"/>
      <c r="N329" s="53"/>
      <c r="O329" s="108"/>
      <c r="P329" s="95"/>
      <c r="Q329" s="97"/>
    </row>
    <row r="330" spans="1:17" ht="17.25">
      <c r="A330" s="50">
        <v>327</v>
      </c>
      <c r="B330" s="53" t="s">
        <v>378</v>
      </c>
      <c r="C330" s="53" t="s">
        <v>379</v>
      </c>
      <c r="D330" s="52">
        <v>43608</v>
      </c>
      <c r="E330" s="53" t="s">
        <v>190</v>
      </c>
      <c r="F330" s="54">
        <v>53</v>
      </c>
      <c r="G330" s="55">
        <v>1</v>
      </c>
      <c r="H330" s="107">
        <v>20650630</v>
      </c>
      <c r="I330" s="80">
        <v>13891</v>
      </c>
      <c r="J330" s="95"/>
      <c r="K330" s="119"/>
      <c r="L330" s="82"/>
      <c r="M330" s="82"/>
      <c r="N330" s="53"/>
      <c r="O330" s="108"/>
      <c r="P330" s="95"/>
      <c r="Q330" s="97"/>
    </row>
    <row r="331" spans="1:17" ht="17.25">
      <c r="A331" s="50">
        <v>328</v>
      </c>
      <c r="B331" s="51" t="s">
        <v>2052</v>
      </c>
      <c r="C331" s="51" t="s">
        <v>2051</v>
      </c>
      <c r="D331" s="84">
        <v>44889</v>
      </c>
      <c r="E331" s="53" t="s">
        <v>64</v>
      </c>
      <c r="F331" s="54">
        <v>66</v>
      </c>
      <c r="G331" s="55">
        <v>1</v>
      </c>
      <c r="H331" s="147">
        <v>20616820</v>
      </c>
      <c r="I331" s="136">
        <v>10406</v>
      </c>
      <c r="J331" s="58"/>
      <c r="K331" s="137"/>
      <c r="L331" s="138"/>
      <c r="M331" s="139"/>
      <c r="N331" s="140"/>
      <c r="O331" s="141"/>
      <c r="P331" s="58"/>
      <c r="Q331" s="58"/>
    </row>
    <row r="332" spans="1:17" ht="17.25">
      <c r="A332" s="50">
        <v>329</v>
      </c>
      <c r="B332" s="51" t="s">
        <v>646</v>
      </c>
      <c r="C332" s="51" t="s">
        <v>647</v>
      </c>
      <c r="D332" s="52">
        <v>43405</v>
      </c>
      <c r="E332" s="53" t="s">
        <v>187</v>
      </c>
      <c r="F332" s="54"/>
      <c r="G332" s="55">
        <v>1</v>
      </c>
      <c r="H332" s="107">
        <v>20614210</v>
      </c>
      <c r="I332" s="81">
        <v>14402</v>
      </c>
      <c r="J332" s="95"/>
      <c r="K332" s="119"/>
      <c r="L332" s="82"/>
      <c r="M332" s="82"/>
      <c r="N332" s="53"/>
      <c r="O332" s="108"/>
      <c r="P332" s="95"/>
      <c r="Q332" s="97"/>
    </row>
    <row r="333" spans="1:17" ht="17.25">
      <c r="A333" s="50">
        <v>330</v>
      </c>
      <c r="B333" s="51" t="s">
        <v>2013</v>
      </c>
      <c r="C333" s="51" t="s">
        <v>2012</v>
      </c>
      <c r="D333" s="84">
        <v>44861</v>
      </c>
      <c r="E333" s="53" t="s">
        <v>15</v>
      </c>
      <c r="F333" s="54">
        <v>51</v>
      </c>
      <c r="G333" s="55">
        <v>1</v>
      </c>
      <c r="H333" s="147">
        <v>20387075</v>
      </c>
      <c r="I333" s="136">
        <v>10400</v>
      </c>
      <c r="J333" s="58"/>
      <c r="K333" s="137"/>
      <c r="L333" s="138"/>
      <c r="M333" s="139"/>
      <c r="N333" s="140"/>
      <c r="O333" s="141"/>
      <c r="P333" s="58"/>
      <c r="Q333" s="58"/>
    </row>
    <row r="334" spans="1:17" ht="17.25">
      <c r="A334" s="50">
        <v>331</v>
      </c>
      <c r="B334" s="53" t="s">
        <v>1224</v>
      </c>
      <c r="C334" s="53" t="s">
        <v>1225</v>
      </c>
      <c r="D334" s="52">
        <v>42782</v>
      </c>
      <c r="E334" s="53" t="s">
        <v>15</v>
      </c>
      <c r="F334" s="86">
        <v>32</v>
      </c>
      <c r="G334" s="55">
        <v>1</v>
      </c>
      <c r="H334" s="111">
        <v>20267280</v>
      </c>
      <c r="I334" s="125">
        <v>14051</v>
      </c>
      <c r="J334" s="95"/>
      <c r="K334" s="119"/>
      <c r="L334" s="82"/>
      <c r="M334" s="82"/>
      <c r="N334" s="53"/>
      <c r="O334" s="108"/>
      <c r="P334" s="95"/>
      <c r="Q334" s="97"/>
    </row>
    <row r="335" spans="1:17" ht="17.25">
      <c r="A335" s="50">
        <v>332</v>
      </c>
      <c r="B335" s="51" t="s">
        <v>1164</v>
      </c>
      <c r="C335" s="51" t="s">
        <v>1165</v>
      </c>
      <c r="D335" s="52">
        <v>42845</v>
      </c>
      <c r="E335" s="57" t="s">
        <v>15</v>
      </c>
      <c r="F335" s="54">
        <v>34</v>
      </c>
      <c r="G335" s="55">
        <v>1</v>
      </c>
      <c r="H335" s="111">
        <v>20088030</v>
      </c>
      <c r="I335" s="101">
        <v>13604</v>
      </c>
      <c r="J335" s="95"/>
      <c r="K335" s="119"/>
      <c r="L335" s="82"/>
      <c r="M335" s="82"/>
      <c r="N335" s="53"/>
      <c r="O335" s="108"/>
      <c r="P335" s="95"/>
      <c r="Q335" s="97"/>
    </row>
    <row r="336" spans="1:17" ht="17.25">
      <c r="A336" s="50">
        <v>333</v>
      </c>
      <c r="B336" s="51" t="s">
        <v>1167</v>
      </c>
      <c r="C336" s="51" t="s">
        <v>1168</v>
      </c>
      <c r="D336" s="52">
        <v>42845</v>
      </c>
      <c r="E336" s="57" t="s">
        <v>22</v>
      </c>
      <c r="F336" s="54">
        <v>31</v>
      </c>
      <c r="G336" s="55">
        <v>1</v>
      </c>
      <c r="H336" s="111">
        <v>19988740</v>
      </c>
      <c r="I336" s="101">
        <v>13700</v>
      </c>
      <c r="J336" s="95"/>
      <c r="K336" s="119"/>
      <c r="L336" s="82"/>
      <c r="M336" s="82"/>
      <c r="N336" s="53"/>
      <c r="O336" s="108"/>
      <c r="P336" s="95"/>
      <c r="Q336" s="97"/>
    </row>
    <row r="337" spans="1:17" ht="17.25">
      <c r="A337" s="50">
        <v>334</v>
      </c>
      <c r="B337" s="53" t="s">
        <v>770</v>
      </c>
      <c r="C337" s="53" t="s">
        <v>771</v>
      </c>
      <c r="D337" s="52">
        <v>43286</v>
      </c>
      <c r="E337" s="53" t="s">
        <v>187</v>
      </c>
      <c r="F337" s="54"/>
      <c r="G337" s="55">
        <v>1</v>
      </c>
      <c r="H337" s="107">
        <v>19829819</v>
      </c>
      <c r="I337" s="81">
        <v>13279</v>
      </c>
      <c r="J337" s="95"/>
      <c r="K337" s="119"/>
      <c r="L337" s="82"/>
      <c r="M337" s="82"/>
      <c r="N337" s="53"/>
      <c r="O337" s="108"/>
      <c r="P337" s="95"/>
      <c r="Q337" s="97"/>
    </row>
    <row r="338" spans="1:17" ht="17.25">
      <c r="A338" s="50">
        <v>335</v>
      </c>
      <c r="B338" s="51" t="s">
        <v>644</v>
      </c>
      <c r="C338" s="51" t="s">
        <v>645</v>
      </c>
      <c r="D338" s="52">
        <v>43405</v>
      </c>
      <c r="E338" s="53" t="s">
        <v>190</v>
      </c>
      <c r="F338" s="54">
        <v>32</v>
      </c>
      <c r="G338" s="55">
        <v>1</v>
      </c>
      <c r="H338" s="107">
        <v>19661385</v>
      </c>
      <c r="I338" s="81">
        <v>12693</v>
      </c>
      <c r="J338" s="95"/>
      <c r="K338" s="119"/>
      <c r="L338" s="82"/>
      <c r="M338" s="82"/>
      <c r="N338" s="53"/>
      <c r="O338" s="108"/>
      <c r="P338" s="95"/>
      <c r="Q338" s="97"/>
    </row>
    <row r="339" spans="1:17" ht="17.25">
      <c r="A339" s="50">
        <v>336</v>
      </c>
      <c r="B339" s="53" t="s">
        <v>1552</v>
      </c>
      <c r="C339" s="53" t="s">
        <v>1553</v>
      </c>
      <c r="D339" s="103">
        <v>44364</v>
      </c>
      <c r="E339" s="53" t="s">
        <v>22</v>
      </c>
      <c r="F339" s="55">
        <v>57</v>
      </c>
      <c r="G339" s="53">
        <v>1</v>
      </c>
      <c r="H339" s="111">
        <v>19611260</v>
      </c>
      <c r="I339" s="105">
        <v>11753</v>
      </c>
      <c r="J339" s="97"/>
      <c r="K339" s="120"/>
      <c r="L339" s="87"/>
      <c r="M339" s="82"/>
      <c r="N339" s="15"/>
      <c r="O339" s="109"/>
      <c r="P339" s="97"/>
      <c r="Q339" s="97"/>
    </row>
    <row r="340" spans="1:17" ht="17.25">
      <c r="A340" s="50">
        <v>337</v>
      </c>
      <c r="B340" s="51" t="s">
        <v>1707</v>
      </c>
      <c r="C340" s="51" t="s">
        <v>1706</v>
      </c>
      <c r="D340" s="168">
        <v>44497</v>
      </c>
      <c r="E340" s="53" t="s">
        <v>37</v>
      </c>
      <c r="F340" s="54">
        <v>37</v>
      </c>
      <c r="G340" s="55">
        <v>1</v>
      </c>
      <c r="H340" s="147">
        <v>19601455</v>
      </c>
      <c r="I340" s="136">
        <v>12898</v>
      </c>
      <c r="J340" s="58"/>
      <c r="K340" s="137"/>
      <c r="L340" s="138"/>
      <c r="M340" s="139"/>
      <c r="N340" s="140"/>
      <c r="O340" s="141"/>
      <c r="P340" s="58"/>
      <c r="Q340" s="58"/>
    </row>
    <row r="341" spans="1:17" ht="17.25">
      <c r="A341" s="50">
        <v>338</v>
      </c>
      <c r="B341" s="51" t="s">
        <v>1794</v>
      </c>
      <c r="C341" s="51" t="s">
        <v>1793</v>
      </c>
      <c r="D341" s="168">
        <v>44595</v>
      </c>
      <c r="E341" s="53" t="s">
        <v>64</v>
      </c>
      <c r="F341" s="210"/>
      <c r="G341" s="55">
        <v>1</v>
      </c>
      <c r="H341" s="147">
        <v>19589615</v>
      </c>
      <c r="I341" s="136">
        <v>11267</v>
      </c>
      <c r="J341" s="58"/>
      <c r="K341" s="137"/>
      <c r="L341" s="138"/>
      <c r="M341" s="139"/>
      <c r="N341" s="140"/>
      <c r="O341" s="141"/>
      <c r="P341" s="58"/>
      <c r="Q341" s="58"/>
    </row>
    <row r="342" spans="1:17" ht="17.25">
      <c r="A342" s="50">
        <v>339</v>
      </c>
      <c r="B342" s="51" t="s">
        <v>294</v>
      </c>
      <c r="C342" s="51" t="s">
        <v>294</v>
      </c>
      <c r="D342" s="52">
        <v>43720</v>
      </c>
      <c r="E342" s="53" t="s">
        <v>22</v>
      </c>
      <c r="F342" s="54">
        <v>58</v>
      </c>
      <c r="G342" s="55" t="e">
        <f>ROUNDUP(_xlfnodf.SKEWP(D342,$B$631,"d")/7,0)</f>
        <v>#NAME?</v>
      </c>
      <c r="H342" s="107">
        <v>19529159</v>
      </c>
      <c r="I342" s="80">
        <v>13491</v>
      </c>
      <c r="J342" s="95"/>
      <c r="K342" s="119"/>
      <c r="L342" s="82"/>
      <c r="M342" s="82"/>
      <c r="N342" s="53"/>
      <c r="O342" s="108"/>
      <c r="P342" s="95"/>
      <c r="Q342" s="97"/>
    </row>
    <row r="343" spans="1:17" ht="17.25">
      <c r="A343" s="50">
        <v>340</v>
      </c>
      <c r="B343" s="53" t="s">
        <v>748</v>
      </c>
      <c r="C343" s="53" t="s">
        <v>749</v>
      </c>
      <c r="D343" s="52">
        <v>43314</v>
      </c>
      <c r="E343" s="53" t="s">
        <v>64</v>
      </c>
      <c r="F343" s="54"/>
      <c r="G343" s="55">
        <v>1</v>
      </c>
      <c r="H343" s="107">
        <v>19467478</v>
      </c>
      <c r="I343" s="80">
        <v>14887</v>
      </c>
      <c r="J343" s="95"/>
      <c r="K343" s="119"/>
      <c r="L343" s="82"/>
      <c r="M343" s="82"/>
      <c r="N343" s="53"/>
      <c r="O343" s="108"/>
      <c r="P343" s="95"/>
      <c r="Q343" s="97"/>
    </row>
    <row r="344" spans="1:17" ht="17.25">
      <c r="A344" s="50">
        <v>341</v>
      </c>
      <c r="B344" s="53" t="s">
        <v>868</v>
      </c>
      <c r="C344" s="53" t="s">
        <v>869</v>
      </c>
      <c r="D344" s="52">
        <v>43174</v>
      </c>
      <c r="E344" s="53" t="s">
        <v>18</v>
      </c>
      <c r="F344" s="54"/>
      <c r="G344" s="55">
        <v>1</v>
      </c>
      <c r="H344" s="113">
        <v>19388970</v>
      </c>
      <c r="I344" s="127">
        <v>12921</v>
      </c>
      <c r="J344" s="95"/>
      <c r="K344" s="119"/>
      <c r="L344" s="82"/>
      <c r="M344" s="82"/>
      <c r="N344" s="53"/>
      <c r="O344" s="108"/>
      <c r="P344" s="95"/>
      <c r="Q344" s="97"/>
    </row>
    <row r="345" spans="1:17" ht="17.25">
      <c r="A345" s="50">
        <v>342</v>
      </c>
      <c r="B345" s="51" t="s">
        <v>380</v>
      </c>
      <c r="C345" s="51" t="s">
        <v>381</v>
      </c>
      <c r="D345" s="52">
        <v>43657</v>
      </c>
      <c r="E345" s="57" t="s">
        <v>190</v>
      </c>
      <c r="F345" s="54">
        <v>48</v>
      </c>
      <c r="G345" s="55">
        <v>1</v>
      </c>
      <c r="H345" s="107">
        <v>19373327</v>
      </c>
      <c r="I345" s="81">
        <v>12682</v>
      </c>
      <c r="J345" s="95"/>
      <c r="K345" s="119"/>
      <c r="L345" s="82"/>
      <c r="M345" s="82"/>
      <c r="N345" s="53"/>
      <c r="O345" s="108"/>
      <c r="P345" s="95"/>
      <c r="Q345" s="97"/>
    </row>
    <row r="346" spans="1:17" ht="17.25">
      <c r="A346" s="50">
        <v>343</v>
      </c>
      <c r="B346" s="51" t="s">
        <v>171</v>
      </c>
      <c r="C346" s="51" t="s">
        <v>171</v>
      </c>
      <c r="D346" s="52">
        <v>43405</v>
      </c>
      <c r="E346" s="57" t="s">
        <v>15</v>
      </c>
      <c r="F346" s="54">
        <v>47</v>
      </c>
      <c r="G346" s="55">
        <v>1</v>
      </c>
      <c r="H346" s="107">
        <v>19338134</v>
      </c>
      <c r="I346" s="81">
        <v>12733</v>
      </c>
      <c r="J346" s="95"/>
      <c r="K346" s="119"/>
      <c r="L346" s="82"/>
      <c r="M346" s="82"/>
      <c r="N346" s="53"/>
      <c r="O346" s="108"/>
      <c r="P346" s="95"/>
      <c r="Q346" s="97"/>
    </row>
    <row r="347" spans="1:17" ht="17.25">
      <c r="A347" s="50">
        <v>344</v>
      </c>
      <c r="B347" s="88" t="s">
        <v>66</v>
      </c>
      <c r="C347" s="88" t="s">
        <v>66</v>
      </c>
      <c r="D347" s="52">
        <v>42831</v>
      </c>
      <c r="E347" s="57" t="s">
        <v>15</v>
      </c>
      <c r="F347" s="54">
        <v>41</v>
      </c>
      <c r="G347" s="55">
        <v>1</v>
      </c>
      <c r="H347" s="111">
        <v>19097218</v>
      </c>
      <c r="I347" s="101">
        <v>13199</v>
      </c>
      <c r="J347" s="95"/>
      <c r="K347" s="119"/>
      <c r="L347" s="82"/>
      <c r="M347" s="82"/>
      <c r="N347" s="53"/>
      <c r="O347" s="108"/>
      <c r="P347" s="95"/>
      <c r="Q347" s="97"/>
    </row>
    <row r="348" spans="1:17" ht="17.25">
      <c r="A348" s="50">
        <v>345</v>
      </c>
      <c r="B348" s="53" t="s">
        <v>686</v>
      </c>
      <c r="C348" s="53" t="s">
        <v>686</v>
      </c>
      <c r="D348" s="52">
        <v>43370</v>
      </c>
      <c r="E348" s="53" t="s">
        <v>32</v>
      </c>
      <c r="F348" s="54"/>
      <c r="G348" s="55">
        <v>1</v>
      </c>
      <c r="H348" s="107">
        <v>19071408</v>
      </c>
      <c r="I348" s="80">
        <v>15587</v>
      </c>
      <c r="J348" s="95"/>
      <c r="K348" s="119"/>
      <c r="L348" s="82"/>
      <c r="M348" s="82"/>
      <c r="N348" s="53"/>
      <c r="O348" s="108"/>
      <c r="P348" s="95"/>
      <c r="Q348" s="97"/>
    </row>
    <row r="349" spans="1:17" ht="17.25">
      <c r="A349" s="50">
        <v>346</v>
      </c>
      <c r="B349" s="51" t="s">
        <v>665</v>
      </c>
      <c r="C349" s="51" t="s">
        <v>666</v>
      </c>
      <c r="D349" s="52">
        <v>43391</v>
      </c>
      <c r="E349" s="53" t="s">
        <v>187</v>
      </c>
      <c r="F349" s="54">
        <v>40</v>
      </c>
      <c r="G349" s="55">
        <v>1</v>
      </c>
      <c r="H349" s="107">
        <v>19058035</v>
      </c>
      <c r="I349" s="81">
        <v>13795</v>
      </c>
      <c r="J349" s="95"/>
      <c r="K349" s="119"/>
      <c r="L349" s="82"/>
      <c r="M349" s="82"/>
      <c r="N349" s="53"/>
      <c r="O349" s="108"/>
      <c r="P349" s="95"/>
      <c r="Q349" s="97"/>
    </row>
    <row r="350" spans="1:17" ht="17.25">
      <c r="A350" s="50">
        <v>347</v>
      </c>
      <c r="B350" s="53" t="s">
        <v>1194</v>
      </c>
      <c r="C350" s="53" t="s">
        <v>1195</v>
      </c>
      <c r="D350" s="52">
        <v>42820</v>
      </c>
      <c r="E350" s="53" t="s">
        <v>15</v>
      </c>
      <c r="F350" s="86">
        <v>34</v>
      </c>
      <c r="G350" s="55">
        <v>1</v>
      </c>
      <c r="H350" s="111">
        <v>18945947</v>
      </c>
      <c r="I350" s="125">
        <v>12990</v>
      </c>
      <c r="J350" s="95"/>
      <c r="K350" s="119"/>
      <c r="L350" s="82"/>
      <c r="M350" s="82"/>
      <c r="N350" s="53"/>
      <c r="O350" s="108"/>
      <c r="P350" s="95"/>
      <c r="Q350" s="97"/>
    </row>
    <row r="351" spans="1:17" ht="17.25">
      <c r="A351" s="50">
        <v>348</v>
      </c>
      <c r="B351" s="51" t="s">
        <v>1558</v>
      </c>
      <c r="C351" s="51" t="s">
        <v>1557</v>
      </c>
      <c r="D351" s="52">
        <v>44371</v>
      </c>
      <c r="E351" s="53" t="s">
        <v>15</v>
      </c>
      <c r="F351" s="54">
        <v>63</v>
      </c>
      <c r="G351" s="55" t="e">
        <f>ROUNDUP(DATEDIF(D351,$B$846,"d")/7,0)</f>
        <v>#VALUE!</v>
      </c>
      <c r="H351" s="130">
        <v>18913210</v>
      </c>
      <c r="I351" s="132">
        <v>12940</v>
      </c>
      <c r="J351" s="58"/>
      <c r="K351" s="137"/>
      <c r="L351" s="138"/>
      <c r="M351" s="139"/>
      <c r="N351" s="140"/>
      <c r="O351" s="141"/>
      <c r="P351" s="58"/>
      <c r="Q351" s="58"/>
    </row>
    <row r="352" spans="1:17" ht="17.25">
      <c r="A352" s="50">
        <v>349</v>
      </c>
      <c r="B352" s="53" t="s">
        <v>78</v>
      </c>
      <c r="C352" s="53" t="s">
        <v>78</v>
      </c>
      <c r="D352" s="52">
        <v>43888</v>
      </c>
      <c r="E352" s="53" t="s">
        <v>15</v>
      </c>
      <c r="F352" s="54">
        <v>62</v>
      </c>
      <c r="G352" s="55">
        <v>1</v>
      </c>
      <c r="H352" s="113">
        <v>18845935</v>
      </c>
      <c r="I352" s="127">
        <v>13898</v>
      </c>
      <c r="J352" s="97"/>
      <c r="K352" s="120"/>
      <c r="L352" s="87"/>
      <c r="M352" s="82"/>
      <c r="N352" s="15"/>
      <c r="O352" s="109"/>
      <c r="P352" s="97"/>
      <c r="Q352" s="97"/>
    </row>
    <row r="353" spans="1:17" ht="17.25">
      <c r="A353" s="50">
        <v>350</v>
      </c>
      <c r="B353" s="51" t="s">
        <v>1941</v>
      </c>
      <c r="C353" s="51" t="s">
        <v>1940</v>
      </c>
      <c r="D353" s="84">
        <v>44805</v>
      </c>
      <c r="E353" s="53" t="s">
        <v>15</v>
      </c>
      <c r="F353" s="54">
        <v>50</v>
      </c>
      <c r="G353" s="55">
        <v>1</v>
      </c>
      <c r="H353" s="147">
        <v>18819335</v>
      </c>
      <c r="I353" s="136">
        <v>12199</v>
      </c>
      <c r="J353" s="58"/>
      <c r="K353" s="137"/>
      <c r="L353" s="138"/>
      <c r="M353" s="139"/>
      <c r="N353" s="140"/>
      <c r="O353" s="141"/>
      <c r="P353" s="58"/>
      <c r="Q353" s="58"/>
    </row>
    <row r="354" spans="1:17" ht="17.25">
      <c r="A354" s="50">
        <v>351</v>
      </c>
      <c r="B354" s="53" t="s">
        <v>266</v>
      </c>
      <c r="C354" s="53" t="s">
        <v>267</v>
      </c>
      <c r="D354" s="52">
        <v>43790</v>
      </c>
      <c r="E354" s="53" t="s">
        <v>26</v>
      </c>
      <c r="F354" s="54">
        <v>28</v>
      </c>
      <c r="G354" s="55">
        <v>1</v>
      </c>
      <c r="H354" s="107">
        <v>18805910</v>
      </c>
      <c r="I354" s="80" t="s">
        <v>1319</v>
      </c>
      <c r="J354" s="97"/>
      <c r="K354" s="120"/>
      <c r="L354" s="87"/>
      <c r="M354" s="82"/>
      <c r="N354" s="15"/>
      <c r="O354" s="109"/>
      <c r="P354" s="97"/>
      <c r="Q354" s="97"/>
    </row>
    <row r="355" spans="1:17" ht="17.25">
      <c r="A355" s="50">
        <v>352</v>
      </c>
      <c r="B355" s="51" t="s">
        <v>1045</v>
      </c>
      <c r="C355" s="51" t="s">
        <v>1046</v>
      </c>
      <c r="D355" s="52">
        <v>42992</v>
      </c>
      <c r="E355" s="57" t="s">
        <v>187</v>
      </c>
      <c r="F355" s="54">
        <v>40</v>
      </c>
      <c r="G355" s="55">
        <v>1</v>
      </c>
      <c r="H355" s="111">
        <v>18728962</v>
      </c>
      <c r="I355" s="101">
        <v>13018</v>
      </c>
      <c r="J355" s="95"/>
      <c r="K355" s="119"/>
      <c r="L355" s="82"/>
      <c r="M355" s="82"/>
      <c r="N355" s="53"/>
      <c r="O355" s="108"/>
      <c r="P355" s="95"/>
      <c r="Q355" s="97"/>
    </row>
    <row r="356" spans="1:17" ht="17.25">
      <c r="A356" s="50">
        <v>353</v>
      </c>
      <c r="B356" s="51" t="s">
        <v>1627</v>
      </c>
      <c r="C356" s="51" t="s">
        <v>1626</v>
      </c>
      <c r="D356" s="52">
        <v>44420</v>
      </c>
      <c r="E356" s="53" t="s">
        <v>15</v>
      </c>
      <c r="F356" s="54">
        <v>42</v>
      </c>
      <c r="G356" s="55">
        <v>1</v>
      </c>
      <c r="H356" s="147">
        <v>18664580</v>
      </c>
      <c r="I356" s="136">
        <v>11527</v>
      </c>
      <c r="J356" s="58"/>
      <c r="K356" s="137"/>
      <c r="L356" s="138"/>
      <c r="M356" s="139"/>
      <c r="N356" s="140"/>
      <c r="O356" s="141"/>
      <c r="P356" s="58"/>
      <c r="Q356" s="58"/>
    </row>
    <row r="357" spans="1:17" ht="17.25">
      <c r="A357" s="50">
        <v>354</v>
      </c>
      <c r="B357" s="51" t="s">
        <v>1285</v>
      </c>
      <c r="C357" s="51" t="s">
        <v>1286</v>
      </c>
      <c r="D357" s="52">
        <v>43279</v>
      </c>
      <c r="E357" s="53" t="s">
        <v>187</v>
      </c>
      <c r="F357" s="54"/>
      <c r="G357" s="55">
        <v>1</v>
      </c>
      <c r="H357" s="107">
        <v>18569684</v>
      </c>
      <c r="I357" s="81">
        <v>12133</v>
      </c>
      <c r="J357" s="95"/>
      <c r="K357" s="119"/>
      <c r="L357" s="82"/>
      <c r="M357" s="82"/>
      <c r="N357" s="53"/>
      <c r="O357" s="108"/>
      <c r="P357" s="95"/>
      <c r="Q357" s="97"/>
    </row>
    <row r="358" spans="1:17" ht="17.25">
      <c r="A358" s="50">
        <v>355</v>
      </c>
      <c r="B358" s="51" t="s">
        <v>1755</v>
      </c>
      <c r="C358" s="51" t="s">
        <v>1754</v>
      </c>
      <c r="D358" s="168">
        <v>44553</v>
      </c>
      <c r="E358" s="53" t="s">
        <v>22</v>
      </c>
      <c r="F358" s="54">
        <v>63</v>
      </c>
      <c r="G358" s="55">
        <v>1</v>
      </c>
      <c r="H358" s="147">
        <v>18520420</v>
      </c>
      <c r="I358" s="136">
        <v>11953</v>
      </c>
      <c r="J358" s="58"/>
      <c r="K358" s="137"/>
      <c r="L358" s="138"/>
      <c r="M358" s="139"/>
      <c r="N358" s="140"/>
      <c r="O358" s="141"/>
      <c r="P358" s="58"/>
      <c r="Q358" s="58"/>
    </row>
    <row r="359" spans="1:17" ht="17.25">
      <c r="A359" s="50">
        <v>356</v>
      </c>
      <c r="B359" s="53" t="s">
        <v>259</v>
      </c>
      <c r="C359" s="53" t="s">
        <v>260</v>
      </c>
      <c r="D359" s="52">
        <v>43797</v>
      </c>
      <c r="E359" s="53" t="s">
        <v>15</v>
      </c>
      <c r="F359" s="54">
        <v>59</v>
      </c>
      <c r="G359" s="55">
        <v>1</v>
      </c>
      <c r="H359" s="107">
        <v>18425475</v>
      </c>
      <c r="I359" s="80">
        <v>11689</v>
      </c>
      <c r="J359" s="97"/>
      <c r="K359" s="120"/>
      <c r="L359" s="87"/>
      <c r="M359" s="82"/>
      <c r="N359" s="15"/>
      <c r="O359" s="109"/>
      <c r="P359" s="97"/>
      <c r="Q359" s="97"/>
    </row>
    <row r="360" spans="1:17" ht="17.25">
      <c r="A360" s="50">
        <v>357</v>
      </c>
      <c r="B360" s="51" t="s">
        <v>2003</v>
      </c>
      <c r="C360" s="51" t="s">
        <v>2002</v>
      </c>
      <c r="D360" s="84">
        <v>44854</v>
      </c>
      <c r="E360" s="53" t="s">
        <v>22</v>
      </c>
      <c r="F360" s="54">
        <v>57</v>
      </c>
      <c r="G360" s="55">
        <v>1</v>
      </c>
      <c r="H360" s="147">
        <v>18382510</v>
      </c>
      <c r="I360" s="136">
        <v>9947</v>
      </c>
      <c r="J360" s="58"/>
      <c r="K360" s="137"/>
      <c r="L360" s="138"/>
      <c r="M360" s="139"/>
      <c r="N360" s="140"/>
      <c r="O360" s="141"/>
      <c r="P360" s="58"/>
      <c r="Q360" s="58"/>
    </row>
    <row r="361" spans="1:17" ht="17.25">
      <c r="A361" s="50">
        <v>358</v>
      </c>
      <c r="B361" s="53" t="s">
        <v>618</v>
      </c>
      <c r="C361" s="53" t="s">
        <v>619</v>
      </c>
      <c r="D361" s="52">
        <v>43433</v>
      </c>
      <c r="E361" s="53" t="s">
        <v>26</v>
      </c>
      <c r="F361" s="54">
        <v>56</v>
      </c>
      <c r="G361" s="55">
        <v>1</v>
      </c>
      <c r="H361" s="107">
        <v>18326736</v>
      </c>
      <c r="I361" s="80">
        <v>13642</v>
      </c>
      <c r="J361" s="95"/>
      <c r="K361" s="119"/>
      <c r="L361" s="82"/>
      <c r="M361" s="82"/>
      <c r="N361" s="53"/>
      <c r="O361" s="108"/>
      <c r="P361" s="95"/>
      <c r="Q361" s="97"/>
    </row>
    <row r="362" spans="1:17" ht="17.25">
      <c r="A362" s="50">
        <v>359</v>
      </c>
      <c r="B362" s="51" t="s">
        <v>1931</v>
      </c>
      <c r="C362" s="51" t="s">
        <v>1930</v>
      </c>
      <c r="D362" s="84">
        <v>44791</v>
      </c>
      <c r="E362" s="53" t="s">
        <v>26</v>
      </c>
      <c r="F362" s="54">
        <v>37</v>
      </c>
      <c r="G362" s="55">
        <v>1</v>
      </c>
      <c r="H362" s="147">
        <v>18125670</v>
      </c>
      <c r="I362" s="136">
        <v>11199</v>
      </c>
      <c r="J362" s="58"/>
      <c r="K362" s="137"/>
      <c r="L362" s="138"/>
      <c r="M362" s="139"/>
      <c r="N362" s="140"/>
      <c r="O362" s="141"/>
      <c r="P362" s="58"/>
      <c r="Q362" s="58"/>
    </row>
    <row r="363" spans="1:17" ht="17.25">
      <c r="A363" s="50">
        <v>360</v>
      </c>
      <c r="B363" s="53" t="s">
        <v>1245</v>
      </c>
      <c r="C363" s="53" t="s">
        <v>1246</v>
      </c>
      <c r="D363" s="52">
        <v>42761</v>
      </c>
      <c r="E363" s="53" t="s">
        <v>15</v>
      </c>
      <c r="F363" s="86">
        <v>42</v>
      </c>
      <c r="G363" s="55">
        <v>1</v>
      </c>
      <c r="H363" s="111">
        <v>18014913</v>
      </c>
      <c r="I363" s="125">
        <v>12165</v>
      </c>
      <c r="J363" s="95"/>
      <c r="K363" s="119"/>
      <c r="L363" s="82"/>
      <c r="M363" s="82"/>
      <c r="N363" s="53"/>
      <c r="O363" s="108"/>
      <c r="P363" s="95"/>
      <c r="Q363" s="97"/>
    </row>
    <row r="364" spans="1:17" ht="17.25">
      <c r="A364" s="50">
        <v>361</v>
      </c>
      <c r="B364" s="53" t="s">
        <v>409</v>
      </c>
      <c r="C364" s="53" t="s">
        <v>410</v>
      </c>
      <c r="D364" s="52">
        <v>43622</v>
      </c>
      <c r="E364" s="53" t="s">
        <v>187</v>
      </c>
      <c r="F364" s="54">
        <v>50</v>
      </c>
      <c r="G364" s="55" t="e">
        <f>ROUNDUP(_xlfnodf.SKEWP(D364,$B$584,"d")/7,0)</f>
        <v>#NAME?</v>
      </c>
      <c r="H364" s="107">
        <v>17855435</v>
      </c>
      <c r="I364" s="80">
        <v>12921</v>
      </c>
      <c r="J364" s="95"/>
      <c r="K364" s="119"/>
      <c r="L364" s="82"/>
      <c r="M364" s="82"/>
      <c r="N364" s="53"/>
      <c r="O364" s="108"/>
      <c r="P364" s="95"/>
      <c r="Q364" s="97"/>
    </row>
    <row r="365" spans="1:17" ht="17.25">
      <c r="A365" s="50">
        <v>362</v>
      </c>
      <c r="B365" s="53" t="s">
        <v>1320</v>
      </c>
      <c r="C365" s="53" t="s">
        <v>1321</v>
      </c>
      <c r="D365" s="52">
        <v>42705</v>
      </c>
      <c r="E365" s="53" t="s">
        <v>15</v>
      </c>
      <c r="F365" s="86">
        <v>38</v>
      </c>
      <c r="G365" s="55">
        <v>1</v>
      </c>
      <c r="H365" s="111">
        <v>17756555</v>
      </c>
      <c r="I365" s="105">
        <v>11578</v>
      </c>
      <c r="J365" s="95"/>
      <c r="K365" s="119"/>
      <c r="L365" s="82"/>
      <c r="M365" s="82"/>
      <c r="N365" s="53"/>
      <c r="O365" s="108"/>
      <c r="P365" s="95"/>
      <c r="Q365" s="97"/>
    </row>
    <row r="366" spans="1:17" ht="17.25">
      <c r="A366" s="50">
        <v>363</v>
      </c>
      <c r="B366" s="51" t="s">
        <v>1889</v>
      </c>
      <c r="C366" s="51" t="s">
        <v>1889</v>
      </c>
      <c r="D366" s="168">
        <v>44728</v>
      </c>
      <c r="E366" s="53" t="s">
        <v>64</v>
      </c>
      <c r="F366" s="54"/>
      <c r="G366" s="55">
        <v>1</v>
      </c>
      <c r="H366" s="147">
        <v>17742975</v>
      </c>
      <c r="I366" s="136">
        <v>10344</v>
      </c>
      <c r="J366" s="58"/>
      <c r="K366" s="137"/>
      <c r="L366" s="138"/>
      <c r="M366" s="139"/>
      <c r="N366" s="140"/>
      <c r="O366" s="141"/>
      <c r="P366" s="58"/>
      <c r="Q366" s="58"/>
    </row>
    <row r="367" spans="1:17" ht="17.25">
      <c r="A367" s="50">
        <v>364</v>
      </c>
      <c r="B367" s="53" t="s">
        <v>1544</v>
      </c>
      <c r="C367" s="53" t="s">
        <v>1547</v>
      </c>
      <c r="D367" s="103">
        <v>44357</v>
      </c>
      <c r="E367" s="53" t="s">
        <v>42</v>
      </c>
      <c r="F367" s="55">
        <v>56</v>
      </c>
      <c r="G367" s="53">
        <v>1</v>
      </c>
      <c r="H367" s="111">
        <v>17713467</v>
      </c>
      <c r="I367" s="105">
        <v>10823</v>
      </c>
      <c r="J367" s="97"/>
      <c r="K367" s="120"/>
      <c r="L367" s="87"/>
      <c r="M367" s="82"/>
      <c r="N367" s="15"/>
      <c r="O367" s="109"/>
      <c r="P367" s="97"/>
      <c r="Q367" s="97"/>
    </row>
    <row r="368" spans="1:17" ht="17.25">
      <c r="A368" s="50">
        <v>365</v>
      </c>
      <c r="B368" s="51" t="s">
        <v>1937</v>
      </c>
      <c r="C368" s="51" t="s">
        <v>1937</v>
      </c>
      <c r="D368" s="84">
        <v>44798</v>
      </c>
      <c r="E368" s="53" t="s">
        <v>1938</v>
      </c>
      <c r="F368" s="54">
        <v>80</v>
      </c>
      <c r="G368" s="55">
        <v>1</v>
      </c>
      <c r="H368" s="147">
        <v>17694070</v>
      </c>
      <c r="I368" s="136">
        <v>12375</v>
      </c>
      <c r="J368" s="58"/>
      <c r="K368" s="137"/>
      <c r="L368" s="138"/>
      <c r="M368" s="139"/>
      <c r="N368" s="140"/>
      <c r="O368" s="141"/>
      <c r="P368" s="58"/>
      <c r="Q368" s="58"/>
    </row>
    <row r="369" spans="1:17" ht="17.25">
      <c r="A369" s="50">
        <v>366</v>
      </c>
      <c r="B369" s="51" t="s">
        <v>876</v>
      </c>
      <c r="C369" s="51" t="s">
        <v>877</v>
      </c>
      <c r="D369" s="52">
        <v>43167</v>
      </c>
      <c r="E369" s="57" t="s">
        <v>15</v>
      </c>
      <c r="F369" s="54"/>
      <c r="G369" s="55">
        <v>1</v>
      </c>
      <c r="H369" s="107">
        <v>17615169</v>
      </c>
      <c r="I369" s="81">
        <v>11477</v>
      </c>
      <c r="J369" s="95"/>
      <c r="K369" s="119"/>
      <c r="L369" s="82"/>
      <c r="M369" s="82"/>
      <c r="N369" s="53"/>
      <c r="O369" s="108"/>
      <c r="P369" s="95"/>
      <c r="Q369" s="97"/>
    </row>
    <row r="370" spans="1:17" ht="17.25">
      <c r="A370" s="50">
        <v>367</v>
      </c>
      <c r="B370" s="51" t="s">
        <v>1691</v>
      </c>
      <c r="C370" s="51" t="s">
        <v>1690</v>
      </c>
      <c r="D370" s="52">
        <v>44483</v>
      </c>
      <c r="E370" s="53" t="s">
        <v>64</v>
      </c>
      <c r="F370" s="54"/>
      <c r="G370" s="55">
        <v>1</v>
      </c>
      <c r="H370" s="147">
        <v>17387185</v>
      </c>
      <c r="I370" s="136">
        <v>10565</v>
      </c>
      <c r="J370" s="58"/>
      <c r="K370" s="137"/>
      <c r="L370" s="138"/>
      <c r="M370" s="139"/>
      <c r="N370" s="140"/>
      <c r="O370" s="141"/>
      <c r="P370" s="58"/>
      <c r="Q370" s="58"/>
    </row>
    <row r="371" spans="1:17" ht="17.25">
      <c r="A371" s="50">
        <v>368</v>
      </c>
      <c r="B371" s="51" t="s">
        <v>129</v>
      </c>
      <c r="C371" s="51" t="s">
        <v>129</v>
      </c>
      <c r="D371" s="52">
        <v>43902</v>
      </c>
      <c r="E371" s="53" t="s">
        <v>15</v>
      </c>
      <c r="F371" s="55">
        <v>45</v>
      </c>
      <c r="G371" s="55">
        <v>1</v>
      </c>
      <c r="H371" s="107">
        <v>17074725</v>
      </c>
      <c r="I371" s="80">
        <v>9996</v>
      </c>
      <c r="J371" s="97"/>
      <c r="K371" s="120"/>
      <c r="L371" s="87"/>
      <c r="M371" s="82"/>
      <c r="N371" s="15"/>
      <c r="O371" s="109"/>
      <c r="P371" s="97"/>
      <c r="Q371" s="97"/>
    </row>
    <row r="372" spans="1:17" ht="17.25">
      <c r="A372" s="50">
        <v>369</v>
      </c>
      <c r="B372" s="53" t="s">
        <v>721</v>
      </c>
      <c r="C372" s="53" t="s">
        <v>722</v>
      </c>
      <c r="D372" s="52">
        <v>43335</v>
      </c>
      <c r="E372" s="53" t="s">
        <v>15</v>
      </c>
      <c r="F372" s="54"/>
      <c r="G372" s="55">
        <v>1</v>
      </c>
      <c r="H372" s="107">
        <v>17048863</v>
      </c>
      <c r="I372" s="81">
        <v>12220</v>
      </c>
      <c r="J372" s="95"/>
      <c r="K372" s="119"/>
      <c r="L372" s="82"/>
      <c r="M372" s="82"/>
      <c r="N372" s="53"/>
      <c r="O372" s="108"/>
      <c r="P372" s="95"/>
      <c r="Q372" s="97"/>
    </row>
    <row r="373" spans="1:17" ht="17.25">
      <c r="A373" s="50">
        <v>370</v>
      </c>
      <c r="B373" s="51" t="s">
        <v>1712</v>
      </c>
      <c r="C373" s="51" t="s">
        <v>1712</v>
      </c>
      <c r="D373" s="168">
        <v>44497</v>
      </c>
      <c r="E373" s="53" t="s">
        <v>15</v>
      </c>
      <c r="F373" s="54">
        <v>49</v>
      </c>
      <c r="G373" s="55">
        <v>1</v>
      </c>
      <c r="H373" s="147">
        <v>17023685</v>
      </c>
      <c r="I373" s="136">
        <v>10795</v>
      </c>
      <c r="J373" s="58"/>
      <c r="K373" s="137"/>
      <c r="L373" s="138"/>
      <c r="M373" s="139"/>
      <c r="N373" s="140"/>
      <c r="O373" s="141"/>
      <c r="P373" s="58"/>
      <c r="Q373" s="58"/>
    </row>
    <row r="374" spans="1:17" ht="17.25">
      <c r="A374" s="50">
        <v>371</v>
      </c>
      <c r="B374" s="53" t="s">
        <v>589</v>
      </c>
      <c r="C374" s="53" t="s">
        <v>589</v>
      </c>
      <c r="D374" s="52">
        <v>43461</v>
      </c>
      <c r="E374" s="53" t="s">
        <v>207</v>
      </c>
      <c r="F374" s="54"/>
      <c r="G374" s="55">
        <v>1</v>
      </c>
      <c r="H374" s="107">
        <v>17023225</v>
      </c>
      <c r="I374" s="81">
        <v>11463</v>
      </c>
      <c r="J374" s="95"/>
      <c r="K374" s="119"/>
      <c r="L374" s="82"/>
      <c r="M374" s="82"/>
      <c r="N374" s="53"/>
      <c r="O374" s="108"/>
      <c r="P374" s="95"/>
      <c r="Q374" s="97"/>
    </row>
    <row r="375" spans="1:17" ht="17.25">
      <c r="A375" s="50">
        <v>372</v>
      </c>
      <c r="B375" s="51" t="s">
        <v>2007</v>
      </c>
      <c r="C375" s="51" t="s">
        <v>2006</v>
      </c>
      <c r="D375" s="84">
        <v>44861</v>
      </c>
      <c r="E375" s="53" t="s">
        <v>64</v>
      </c>
      <c r="F375" s="54">
        <v>48</v>
      </c>
      <c r="G375" s="55">
        <v>1</v>
      </c>
      <c r="H375" s="147">
        <v>17013929</v>
      </c>
      <c r="I375" s="136">
        <v>8411</v>
      </c>
      <c r="J375" s="58"/>
      <c r="K375" s="137"/>
      <c r="L375" s="138"/>
      <c r="M375" s="139"/>
      <c r="N375" s="140"/>
      <c r="O375" s="141"/>
      <c r="P375" s="58"/>
      <c r="Q375" s="58"/>
    </row>
    <row r="376" spans="1:17" ht="17.25">
      <c r="A376" s="50">
        <v>373</v>
      </c>
      <c r="B376" s="53" t="s">
        <v>62</v>
      </c>
      <c r="C376" s="53" t="s">
        <v>63</v>
      </c>
      <c r="D376" s="52">
        <v>44077</v>
      </c>
      <c r="E376" s="53" t="s">
        <v>64</v>
      </c>
      <c r="F376" s="54">
        <v>65</v>
      </c>
      <c r="G376" s="55">
        <v>1</v>
      </c>
      <c r="H376" s="114">
        <v>16973050</v>
      </c>
      <c r="I376" s="106">
        <v>11305</v>
      </c>
      <c r="J376" s="97"/>
      <c r="K376" s="120"/>
      <c r="L376" s="87"/>
      <c r="M376" s="82"/>
      <c r="N376" s="15"/>
      <c r="O376" s="109"/>
      <c r="P376" s="97"/>
      <c r="Q376" s="97"/>
    </row>
    <row r="377" spans="1:17" ht="17.25">
      <c r="A377" s="50">
        <v>374</v>
      </c>
      <c r="B377" s="53" t="s">
        <v>510</v>
      </c>
      <c r="C377" s="53" t="s">
        <v>511</v>
      </c>
      <c r="D377" s="52">
        <v>43524</v>
      </c>
      <c r="E377" s="53" t="s">
        <v>190</v>
      </c>
      <c r="F377" s="54">
        <v>44</v>
      </c>
      <c r="G377" s="55">
        <v>1</v>
      </c>
      <c r="H377" s="107">
        <v>16928160</v>
      </c>
      <c r="I377" s="80">
        <v>10943</v>
      </c>
      <c r="J377" s="95"/>
      <c r="K377" s="119"/>
      <c r="L377" s="82"/>
      <c r="M377" s="82"/>
      <c r="N377" s="53"/>
      <c r="O377" s="108"/>
      <c r="P377" s="95"/>
      <c r="Q377" s="97"/>
    </row>
    <row r="378" spans="1:17" ht="17.25">
      <c r="A378" s="50">
        <v>375</v>
      </c>
      <c r="B378" s="88" t="s">
        <v>1264</v>
      </c>
      <c r="C378" s="88" t="s">
        <v>1265</v>
      </c>
      <c r="D378" s="52">
        <v>42733</v>
      </c>
      <c r="E378" s="90" t="s">
        <v>26</v>
      </c>
      <c r="F378" s="86">
        <v>26</v>
      </c>
      <c r="G378" s="55">
        <v>1</v>
      </c>
      <c r="H378" s="111">
        <v>16826894</v>
      </c>
      <c r="I378" s="125">
        <v>11575</v>
      </c>
      <c r="J378" s="95"/>
      <c r="K378" s="119"/>
      <c r="L378" s="82"/>
      <c r="M378" s="82"/>
      <c r="N378" s="53"/>
      <c r="O378" s="108"/>
      <c r="P378" s="95"/>
      <c r="Q378" s="97"/>
    </row>
    <row r="379" spans="1:17" ht="17.25">
      <c r="A379" s="50">
        <v>376</v>
      </c>
      <c r="B379" s="51" t="s">
        <v>1153</v>
      </c>
      <c r="C379" s="51" t="s">
        <v>1154</v>
      </c>
      <c r="D379" s="52">
        <v>42859</v>
      </c>
      <c r="E379" s="57" t="s">
        <v>190</v>
      </c>
      <c r="F379" s="54"/>
      <c r="G379" s="55">
        <v>1</v>
      </c>
      <c r="H379" s="111">
        <v>16779459</v>
      </c>
      <c r="I379" s="101">
        <v>11408</v>
      </c>
      <c r="J379" s="95"/>
      <c r="K379" s="119"/>
      <c r="L379" s="82"/>
      <c r="M379" s="82"/>
      <c r="N379" s="53"/>
      <c r="O379" s="108"/>
      <c r="P379" s="95"/>
      <c r="Q379" s="97"/>
    </row>
    <row r="380" spans="1:17" ht="17.25">
      <c r="A380" s="50">
        <v>377</v>
      </c>
      <c r="B380" s="53" t="s">
        <v>520</v>
      </c>
      <c r="C380" s="53" t="s">
        <v>521</v>
      </c>
      <c r="D380" s="52">
        <v>43517</v>
      </c>
      <c r="E380" s="53" t="s">
        <v>64</v>
      </c>
      <c r="F380" s="54">
        <v>28</v>
      </c>
      <c r="G380" s="55">
        <v>1</v>
      </c>
      <c r="H380" s="107">
        <v>16702190</v>
      </c>
      <c r="I380" s="80">
        <v>10343</v>
      </c>
      <c r="J380" s="95"/>
      <c r="K380" s="119"/>
      <c r="L380" s="82"/>
      <c r="M380" s="82"/>
      <c r="N380" s="53"/>
      <c r="O380" s="108"/>
      <c r="P380" s="95"/>
      <c r="Q380" s="97"/>
    </row>
    <row r="381" spans="1:17" ht="17.25">
      <c r="A381" s="50">
        <v>378</v>
      </c>
      <c r="B381" s="51" t="s">
        <v>742</v>
      </c>
      <c r="C381" s="51" t="s">
        <v>743</v>
      </c>
      <c r="D381" s="52">
        <v>43321</v>
      </c>
      <c r="E381" s="53" t="s">
        <v>64</v>
      </c>
      <c r="F381" s="54"/>
      <c r="G381" s="55">
        <v>1</v>
      </c>
      <c r="H381" s="107">
        <v>16683728</v>
      </c>
      <c r="I381" s="81">
        <v>12245</v>
      </c>
      <c r="J381" s="95"/>
      <c r="K381" s="119"/>
      <c r="L381" s="82"/>
      <c r="M381" s="82"/>
      <c r="N381" s="53"/>
      <c r="O381" s="108"/>
      <c r="P381" s="95"/>
      <c r="Q381" s="97"/>
    </row>
    <row r="382" spans="1:17" ht="17.25">
      <c r="A382" s="50">
        <v>379</v>
      </c>
      <c r="B382" s="53" t="s">
        <v>386</v>
      </c>
      <c r="C382" s="53" t="s">
        <v>386</v>
      </c>
      <c r="D382" s="52">
        <v>43622</v>
      </c>
      <c r="E382" s="53" t="s">
        <v>22</v>
      </c>
      <c r="F382" s="54">
        <v>54</v>
      </c>
      <c r="G382" s="55" t="e">
        <f>ROUNDUP(_xlfnodf.SKEWP(D382,$B$584,"d")/7,0)</f>
        <v>#NAME?</v>
      </c>
      <c r="H382" s="107">
        <v>16627995</v>
      </c>
      <c r="I382" s="80">
        <v>10947</v>
      </c>
      <c r="J382" s="95"/>
      <c r="K382" s="119"/>
      <c r="L382" s="82"/>
      <c r="M382" s="82"/>
      <c r="N382" s="53"/>
      <c r="O382" s="108"/>
      <c r="P382" s="95"/>
      <c r="Q382" s="97"/>
    </row>
    <row r="383" spans="1:17" ht="17.25">
      <c r="A383" s="50">
        <v>380</v>
      </c>
      <c r="B383" s="51" t="s">
        <v>606</v>
      </c>
      <c r="C383" s="51" t="s">
        <v>607</v>
      </c>
      <c r="D383" s="52">
        <v>43447</v>
      </c>
      <c r="E383" s="53" t="s">
        <v>15</v>
      </c>
      <c r="F383" s="54">
        <v>46</v>
      </c>
      <c r="G383" s="55">
        <v>1</v>
      </c>
      <c r="H383" s="107">
        <v>16616540</v>
      </c>
      <c r="I383" s="81">
        <v>11404</v>
      </c>
      <c r="J383" s="95"/>
      <c r="K383" s="119"/>
      <c r="L383" s="82"/>
      <c r="M383" s="82"/>
      <c r="N383" s="53"/>
      <c r="O383" s="108"/>
      <c r="P383" s="95"/>
      <c r="Q383" s="97"/>
    </row>
    <row r="384" spans="1:17" ht="17.25">
      <c r="A384" s="50">
        <v>381</v>
      </c>
      <c r="B384" s="53" t="s">
        <v>1066</v>
      </c>
      <c r="C384" s="53" t="s">
        <v>1067</v>
      </c>
      <c r="D384" s="84">
        <v>42971</v>
      </c>
      <c r="E384" s="53" t="s">
        <v>15</v>
      </c>
      <c r="F384" s="55">
        <v>31</v>
      </c>
      <c r="G384" s="55">
        <v>1</v>
      </c>
      <c r="H384" s="111">
        <v>16506702</v>
      </c>
      <c r="I384" s="101">
        <v>11824</v>
      </c>
      <c r="J384" s="95"/>
      <c r="K384" s="119"/>
      <c r="L384" s="82"/>
      <c r="M384" s="82"/>
      <c r="N384" s="53"/>
      <c r="O384" s="108"/>
      <c r="P384" s="95"/>
      <c r="Q384" s="97"/>
    </row>
    <row r="385" spans="1:17" ht="17.25">
      <c r="A385" s="50">
        <v>382</v>
      </c>
      <c r="B385" s="51" t="s">
        <v>839</v>
      </c>
      <c r="C385" s="51" t="s">
        <v>840</v>
      </c>
      <c r="D385" s="84">
        <v>43209</v>
      </c>
      <c r="E385" s="57" t="s">
        <v>187</v>
      </c>
      <c r="F385" s="54">
        <v>40</v>
      </c>
      <c r="G385" s="55">
        <v>1</v>
      </c>
      <c r="H385" s="107">
        <v>16465078</v>
      </c>
      <c r="I385" s="80">
        <v>12520</v>
      </c>
      <c r="J385" s="95"/>
      <c r="K385" s="119"/>
      <c r="L385" s="82"/>
      <c r="M385" s="82"/>
      <c r="N385" s="53"/>
      <c r="O385" s="108"/>
      <c r="P385" s="95"/>
      <c r="Q385" s="97"/>
    </row>
    <row r="386" spans="1:17" ht="17.25">
      <c r="A386" s="50">
        <v>383</v>
      </c>
      <c r="B386" s="102" t="s">
        <v>653</v>
      </c>
      <c r="C386" s="51" t="s">
        <v>654</v>
      </c>
      <c r="D386" s="52">
        <v>43398</v>
      </c>
      <c r="E386" s="57" t="s">
        <v>187</v>
      </c>
      <c r="F386" s="54">
        <v>40</v>
      </c>
      <c r="G386" s="55">
        <v>1</v>
      </c>
      <c r="H386" s="107">
        <v>16331095</v>
      </c>
      <c r="I386" s="81">
        <v>17296</v>
      </c>
      <c r="J386" s="95"/>
      <c r="K386" s="119"/>
      <c r="L386" s="82"/>
      <c r="M386" s="82"/>
      <c r="N386" s="53"/>
      <c r="O386" s="108"/>
      <c r="P386" s="95"/>
      <c r="Q386" s="97"/>
    </row>
    <row r="387" spans="1:17" ht="17.25">
      <c r="A387" s="50">
        <v>384</v>
      </c>
      <c r="B387" s="53" t="s">
        <v>640</v>
      </c>
      <c r="C387" s="53" t="s">
        <v>641</v>
      </c>
      <c r="D387" s="52">
        <v>43412</v>
      </c>
      <c r="E387" s="53" t="s">
        <v>15</v>
      </c>
      <c r="F387" s="54">
        <v>54</v>
      </c>
      <c r="G387" s="55">
        <v>1</v>
      </c>
      <c r="H387" s="107">
        <v>16219630</v>
      </c>
      <c r="I387" s="80">
        <v>10907</v>
      </c>
      <c r="J387" s="95"/>
      <c r="K387" s="119"/>
      <c r="L387" s="82"/>
      <c r="M387" s="82"/>
      <c r="N387" s="53"/>
      <c r="O387" s="108"/>
      <c r="P387" s="95"/>
      <c r="Q387" s="97"/>
    </row>
    <row r="388" spans="1:17" ht="17.25">
      <c r="A388" s="50">
        <v>385</v>
      </c>
      <c r="B388" s="53" t="s">
        <v>855</v>
      </c>
      <c r="C388" s="53" t="s">
        <v>855</v>
      </c>
      <c r="D388" s="52">
        <v>43188</v>
      </c>
      <c r="E388" s="53" t="s">
        <v>18</v>
      </c>
      <c r="F388" s="54"/>
      <c r="G388" s="55">
        <v>1</v>
      </c>
      <c r="H388" s="107">
        <v>16153414</v>
      </c>
      <c r="I388" s="80">
        <v>12323</v>
      </c>
      <c r="J388" s="95"/>
      <c r="K388" s="119"/>
      <c r="L388" s="82"/>
      <c r="M388" s="82"/>
      <c r="N388" s="53"/>
      <c r="O388" s="108"/>
      <c r="P388" s="95"/>
      <c r="Q388" s="97"/>
    </row>
    <row r="389" spans="1:17" ht="17.25">
      <c r="A389" s="50">
        <v>386</v>
      </c>
      <c r="B389" s="53" t="s">
        <v>46</v>
      </c>
      <c r="C389" s="53" t="s">
        <v>47</v>
      </c>
      <c r="D389" s="52">
        <v>43888</v>
      </c>
      <c r="E389" s="53" t="s">
        <v>190</v>
      </c>
      <c r="F389" s="54">
        <v>24</v>
      </c>
      <c r="G389" s="55">
        <v>1</v>
      </c>
      <c r="H389" s="113">
        <v>16000630</v>
      </c>
      <c r="I389" s="127">
        <v>9883</v>
      </c>
      <c r="J389" s="97"/>
      <c r="K389" s="120"/>
      <c r="L389" s="87"/>
      <c r="M389" s="82"/>
      <c r="N389" s="15"/>
      <c r="O389" s="109"/>
      <c r="P389" s="97"/>
      <c r="Q389" s="97"/>
    </row>
    <row r="390" spans="1:17" ht="17.25">
      <c r="A390" s="50">
        <v>387</v>
      </c>
      <c r="B390" s="51" t="s">
        <v>1284</v>
      </c>
      <c r="C390" s="51" t="s">
        <v>1284</v>
      </c>
      <c r="D390" s="52">
        <v>43265</v>
      </c>
      <c r="E390" s="53" t="s">
        <v>190</v>
      </c>
      <c r="F390" s="54">
        <v>43</v>
      </c>
      <c r="G390" s="55">
        <v>1</v>
      </c>
      <c r="H390" s="107">
        <v>15856205</v>
      </c>
      <c r="I390" s="81">
        <v>10225</v>
      </c>
      <c r="J390" s="95"/>
      <c r="K390" s="119"/>
      <c r="L390" s="82"/>
      <c r="M390" s="82"/>
      <c r="N390" s="53"/>
      <c r="O390" s="108"/>
      <c r="P390" s="95"/>
      <c r="Q390" s="97"/>
    </row>
    <row r="391" spans="1:17" ht="17.25">
      <c r="A391" s="50">
        <v>388</v>
      </c>
      <c r="B391" s="53" t="s">
        <v>598</v>
      </c>
      <c r="C391" s="53" t="s">
        <v>599</v>
      </c>
      <c r="D391" s="52">
        <v>43454</v>
      </c>
      <c r="E391" s="53" t="s">
        <v>64</v>
      </c>
      <c r="F391" s="54">
        <v>64</v>
      </c>
      <c r="G391" s="55">
        <v>1</v>
      </c>
      <c r="H391" s="107">
        <v>15715590</v>
      </c>
      <c r="I391" s="80">
        <v>12061</v>
      </c>
      <c r="J391" s="95"/>
      <c r="K391" s="119"/>
      <c r="L391" s="82"/>
      <c r="M391" s="82"/>
      <c r="N391" s="53"/>
      <c r="O391" s="108"/>
      <c r="P391" s="95"/>
      <c r="Q391" s="97"/>
    </row>
    <row r="392" spans="1:17" ht="17.25">
      <c r="A392" s="50">
        <v>389</v>
      </c>
      <c r="B392" s="53" t="s">
        <v>497</v>
      </c>
      <c r="C392" s="53" t="s">
        <v>497</v>
      </c>
      <c r="D392" s="52">
        <v>43538</v>
      </c>
      <c r="E392" s="53" t="s">
        <v>18</v>
      </c>
      <c r="F392" s="54"/>
      <c r="G392" s="55">
        <v>1</v>
      </c>
      <c r="H392" s="107">
        <v>15710422</v>
      </c>
      <c r="I392" s="80">
        <v>12201</v>
      </c>
      <c r="J392" s="95"/>
      <c r="K392" s="119"/>
      <c r="L392" s="82"/>
      <c r="M392" s="82"/>
      <c r="N392" s="53"/>
      <c r="O392" s="108"/>
      <c r="P392" s="95"/>
      <c r="Q392" s="97"/>
    </row>
    <row r="393" spans="1:17" ht="17.25">
      <c r="A393" s="50">
        <v>390</v>
      </c>
      <c r="B393" s="51" t="s">
        <v>1917</v>
      </c>
      <c r="C393" s="51" t="s">
        <v>1917</v>
      </c>
      <c r="D393" s="168">
        <v>44777</v>
      </c>
      <c r="E393" s="53" t="s">
        <v>15</v>
      </c>
      <c r="F393" s="54">
        <v>74</v>
      </c>
      <c r="G393" s="55">
        <v>1</v>
      </c>
      <c r="H393" s="147">
        <v>15642427</v>
      </c>
      <c r="I393" s="136">
        <v>9640</v>
      </c>
      <c r="J393" s="58"/>
      <c r="K393" s="137"/>
      <c r="L393" s="138"/>
      <c r="M393" s="139"/>
      <c r="N393" s="140"/>
      <c r="O393" s="141"/>
      <c r="P393" s="58"/>
      <c r="Q393" s="58"/>
    </row>
    <row r="394" spans="1:17" ht="17.25">
      <c r="A394" s="50">
        <v>391</v>
      </c>
      <c r="B394" s="53" t="s">
        <v>413</v>
      </c>
      <c r="C394" s="53" t="s">
        <v>414</v>
      </c>
      <c r="D394" s="52">
        <v>43615</v>
      </c>
      <c r="E394" s="53" t="s">
        <v>22</v>
      </c>
      <c r="F394" s="54">
        <v>40</v>
      </c>
      <c r="G394" s="55">
        <v>1</v>
      </c>
      <c r="H394" s="107">
        <v>15546405</v>
      </c>
      <c r="I394" s="80">
        <v>10614</v>
      </c>
      <c r="J394" s="95"/>
      <c r="K394" s="119"/>
      <c r="L394" s="82"/>
      <c r="M394" s="82"/>
      <c r="N394" s="53"/>
      <c r="O394" s="108"/>
      <c r="P394" s="95"/>
      <c r="Q394" s="97"/>
    </row>
    <row r="395" spans="1:17" ht="17.25">
      <c r="A395" s="50">
        <v>392</v>
      </c>
      <c r="B395" s="51" t="s">
        <v>208</v>
      </c>
      <c r="C395" s="51" t="s">
        <v>209</v>
      </c>
      <c r="D395" s="52">
        <v>43874</v>
      </c>
      <c r="E395" s="53" t="s">
        <v>26</v>
      </c>
      <c r="F395" s="54">
        <v>52</v>
      </c>
      <c r="G395" s="55">
        <v>1</v>
      </c>
      <c r="H395" s="107">
        <v>15540145</v>
      </c>
      <c r="I395" s="80">
        <v>10287</v>
      </c>
      <c r="J395" s="97"/>
      <c r="K395" s="120"/>
      <c r="L395" s="87"/>
      <c r="M395" s="82"/>
      <c r="N395" s="15"/>
      <c r="O395" s="109"/>
      <c r="P395" s="97"/>
      <c r="Q395" s="97"/>
    </row>
    <row r="396" spans="1:17" ht="17.25">
      <c r="A396" s="50">
        <v>393</v>
      </c>
      <c r="B396" s="53" t="s">
        <v>385</v>
      </c>
      <c r="C396" s="53" t="s">
        <v>385</v>
      </c>
      <c r="D396" s="52">
        <v>43664</v>
      </c>
      <c r="E396" s="53" t="s">
        <v>187</v>
      </c>
      <c r="F396" s="54">
        <v>42</v>
      </c>
      <c r="G396" s="55">
        <v>1</v>
      </c>
      <c r="H396" s="107">
        <v>15531790</v>
      </c>
      <c r="I396" s="80">
        <v>10197</v>
      </c>
      <c r="J396" s="95"/>
      <c r="K396" s="119"/>
      <c r="L396" s="82"/>
      <c r="M396" s="82"/>
      <c r="N396" s="53"/>
      <c r="O396" s="108"/>
      <c r="P396" s="95"/>
      <c r="Q396" s="97"/>
    </row>
    <row r="397" spans="1:17" ht="17.25">
      <c r="A397" s="50">
        <v>394</v>
      </c>
      <c r="B397" s="102" t="s">
        <v>651</v>
      </c>
      <c r="C397" s="51" t="s">
        <v>652</v>
      </c>
      <c r="D397" s="52">
        <v>43398</v>
      </c>
      <c r="E397" s="57" t="s">
        <v>15</v>
      </c>
      <c r="F397" s="54">
        <v>45</v>
      </c>
      <c r="G397" s="55">
        <v>1</v>
      </c>
      <c r="H397" s="107">
        <v>15461880</v>
      </c>
      <c r="I397" s="81">
        <v>16814</v>
      </c>
      <c r="J397" s="95"/>
      <c r="K397" s="119"/>
      <c r="L397" s="82"/>
      <c r="M397" s="82"/>
      <c r="N397" s="53"/>
      <c r="O397" s="108"/>
      <c r="P397" s="95"/>
      <c r="Q397" s="97"/>
    </row>
    <row r="398" spans="1:17" ht="17.25">
      <c r="A398" s="50">
        <v>395</v>
      </c>
      <c r="B398" s="51" t="s">
        <v>631</v>
      </c>
      <c r="C398" s="51" t="s">
        <v>632</v>
      </c>
      <c r="D398" s="52">
        <v>43419</v>
      </c>
      <c r="E398" s="53" t="s">
        <v>190</v>
      </c>
      <c r="F398" s="54">
        <v>31</v>
      </c>
      <c r="G398" s="55">
        <v>1</v>
      </c>
      <c r="H398" s="107">
        <v>15446050</v>
      </c>
      <c r="I398" s="81">
        <v>10281</v>
      </c>
      <c r="J398" s="95"/>
      <c r="K398" s="119"/>
      <c r="L398" s="82"/>
      <c r="M398" s="82"/>
      <c r="N398" s="53"/>
      <c r="O398" s="108"/>
      <c r="P398" s="95"/>
      <c r="Q398" s="97"/>
    </row>
    <row r="399" spans="1:17" ht="17.25">
      <c r="A399" s="50">
        <v>396</v>
      </c>
      <c r="B399" s="51" t="s">
        <v>235</v>
      </c>
      <c r="C399" s="51" t="s">
        <v>236</v>
      </c>
      <c r="D399" s="52">
        <v>43825</v>
      </c>
      <c r="E399" s="53" t="s">
        <v>190</v>
      </c>
      <c r="F399" s="54">
        <v>24</v>
      </c>
      <c r="G399" s="55">
        <v>1</v>
      </c>
      <c r="H399" s="107">
        <v>15266490</v>
      </c>
      <c r="I399" s="80">
        <v>9652</v>
      </c>
      <c r="J399" s="97"/>
      <c r="K399" s="120"/>
      <c r="L399" s="87"/>
      <c r="M399" s="82"/>
      <c r="N399" s="15"/>
      <c r="O399" s="109"/>
      <c r="P399" s="97"/>
      <c r="Q399" s="97"/>
    </row>
    <row r="400" spans="1:17" ht="17.25">
      <c r="A400" s="50">
        <v>397</v>
      </c>
      <c r="B400" s="51" t="s">
        <v>439</v>
      </c>
      <c r="C400" s="51" t="s">
        <v>440</v>
      </c>
      <c r="D400" s="52">
        <v>43594</v>
      </c>
      <c r="E400" s="53" t="s">
        <v>15</v>
      </c>
      <c r="F400" s="54"/>
      <c r="G400" s="55">
        <v>1</v>
      </c>
      <c r="H400" s="107">
        <v>15258355</v>
      </c>
      <c r="I400" s="80">
        <v>9809</v>
      </c>
      <c r="J400" s="95"/>
      <c r="K400" s="119"/>
      <c r="L400" s="82"/>
      <c r="M400" s="82"/>
      <c r="N400" s="53"/>
      <c r="O400" s="108"/>
      <c r="P400" s="95"/>
      <c r="Q400" s="97"/>
    </row>
    <row r="401" spans="1:17" ht="17.25">
      <c r="A401" s="50">
        <v>398</v>
      </c>
      <c r="B401" s="51" t="s">
        <v>1159</v>
      </c>
      <c r="C401" s="51" t="s">
        <v>1160</v>
      </c>
      <c r="D401" s="52">
        <v>42852</v>
      </c>
      <c r="E401" s="57" t="s">
        <v>187</v>
      </c>
      <c r="F401" s="54">
        <v>35</v>
      </c>
      <c r="G401" s="55">
        <v>1</v>
      </c>
      <c r="H401" s="111">
        <v>15231033</v>
      </c>
      <c r="I401" s="101">
        <v>11072</v>
      </c>
      <c r="J401" s="95"/>
      <c r="K401" s="119"/>
      <c r="L401" s="82"/>
      <c r="M401" s="82"/>
      <c r="N401" s="53"/>
      <c r="O401" s="108"/>
      <c r="P401" s="95"/>
      <c r="Q401" s="97"/>
    </row>
    <row r="402" spans="1:17" ht="17.25">
      <c r="A402" s="50">
        <v>399</v>
      </c>
      <c r="B402" s="51" t="s">
        <v>1094</v>
      </c>
      <c r="C402" s="51" t="s">
        <v>1095</v>
      </c>
      <c r="D402" s="52">
        <v>42943</v>
      </c>
      <c r="E402" s="57" t="s">
        <v>187</v>
      </c>
      <c r="F402" s="54">
        <v>40</v>
      </c>
      <c r="G402" s="55">
        <v>1</v>
      </c>
      <c r="H402" s="111">
        <v>15167486</v>
      </c>
      <c r="I402" s="101">
        <v>10535</v>
      </c>
      <c r="J402" s="95"/>
      <c r="K402" s="119"/>
      <c r="L402" s="82"/>
      <c r="M402" s="82"/>
      <c r="N402" s="53"/>
      <c r="O402" s="108"/>
      <c r="P402" s="95"/>
      <c r="Q402" s="97"/>
    </row>
    <row r="403" spans="1:17" ht="17.25">
      <c r="A403" s="50">
        <v>400</v>
      </c>
      <c r="B403" s="53" t="s">
        <v>1237</v>
      </c>
      <c r="C403" s="53" t="s">
        <v>1238</v>
      </c>
      <c r="D403" s="52">
        <v>42768</v>
      </c>
      <c r="E403" s="53" t="s">
        <v>22</v>
      </c>
      <c r="F403" s="86">
        <v>33</v>
      </c>
      <c r="G403" s="55">
        <v>1</v>
      </c>
      <c r="H403" s="111">
        <v>15124401</v>
      </c>
      <c r="I403" s="125">
        <v>10509</v>
      </c>
      <c r="J403" s="95"/>
      <c r="K403" s="119"/>
      <c r="L403" s="82"/>
      <c r="M403" s="82"/>
      <c r="N403" s="53"/>
      <c r="O403" s="108"/>
      <c r="P403" s="95"/>
      <c r="Q403" s="97"/>
    </row>
    <row r="404" spans="1:17" ht="17.25">
      <c r="A404" s="50">
        <v>401</v>
      </c>
      <c r="B404" s="51" t="s">
        <v>488</v>
      </c>
      <c r="C404" s="51" t="s">
        <v>489</v>
      </c>
      <c r="D404" s="52">
        <v>43545</v>
      </c>
      <c r="E404" s="53" t="s">
        <v>18</v>
      </c>
      <c r="F404" s="54"/>
      <c r="G404" s="55">
        <v>1</v>
      </c>
      <c r="H404" s="107">
        <v>15110923</v>
      </c>
      <c r="I404" s="81">
        <v>10423</v>
      </c>
      <c r="J404" s="95"/>
      <c r="K404" s="119"/>
      <c r="L404" s="82"/>
      <c r="M404" s="82"/>
      <c r="N404" s="53"/>
      <c r="O404" s="108"/>
      <c r="P404" s="95"/>
      <c r="Q404" s="97"/>
    </row>
    <row r="405" spans="1:17" ht="17.25">
      <c r="A405" s="50">
        <v>402</v>
      </c>
      <c r="B405" s="53" t="s">
        <v>621</v>
      </c>
      <c r="C405" s="53" t="s">
        <v>622</v>
      </c>
      <c r="D405" s="52">
        <v>43433</v>
      </c>
      <c r="E405" s="53" t="s">
        <v>18</v>
      </c>
      <c r="F405" s="54"/>
      <c r="G405" s="55">
        <v>1</v>
      </c>
      <c r="H405" s="107">
        <v>15065964</v>
      </c>
      <c r="I405" s="80">
        <v>10124</v>
      </c>
      <c r="J405" s="95"/>
      <c r="K405" s="119"/>
      <c r="L405" s="82"/>
      <c r="M405" s="82"/>
      <c r="N405" s="53"/>
      <c r="O405" s="108"/>
      <c r="P405" s="95"/>
      <c r="Q405" s="97"/>
    </row>
    <row r="406" spans="1:17" ht="17.25">
      <c r="A406" s="50">
        <v>403</v>
      </c>
      <c r="B406" s="51" t="s">
        <v>821</v>
      </c>
      <c r="C406" s="51" t="s">
        <v>821</v>
      </c>
      <c r="D406" s="52">
        <v>43223</v>
      </c>
      <c r="E406" s="57" t="s">
        <v>190</v>
      </c>
      <c r="F406" s="54">
        <v>56</v>
      </c>
      <c r="G406" s="55">
        <v>1</v>
      </c>
      <c r="H406" s="107">
        <v>14925710</v>
      </c>
      <c r="I406" s="81">
        <v>10290</v>
      </c>
      <c r="J406" s="95"/>
      <c r="K406" s="119"/>
      <c r="L406" s="82"/>
      <c r="M406" s="82"/>
      <c r="N406" s="53"/>
      <c r="O406" s="108"/>
      <c r="P406" s="95"/>
      <c r="Q406" s="97"/>
    </row>
    <row r="407" spans="1:17" ht="17.25">
      <c r="A407" s="50">
        <v>404</v>
      </c>
      <c r="B407" s="88" t="s">
        <v>1210</v>
      </c>
      <c r="C407" s="88" t="s">
        <v>1210</v>
      </c>
      <c r="D407" s="52">
        <v>42796</v>
      </c>
      <c r="E407" s="57" t="s">
        <v>15</v>
      </c>
      <c r="F407" s="54">
        <v>48</v>
      </c>
      <c r="G407" s="55">
        <v>1</v>
      </c>
      <c r="H407" s="111">
        <v>14780450</v>
      </c>
      <c r="I407" s="101">
        <v>9988</v>
      </c>
      <c r="J407" s="95"/>
      <c r="K407" s="119"/>
      <c r="L407" s="82"/>
      <c r="M407" s="82"/>
      <c r="N407" s="53"/>
      <c r="O407" s="108"/>
      <c r="P407" s="95"/>
      <c r="Q407" s="97"/>
    </row>
    <row r="408" spans="1:17" ht="17.25">
      <c r="A408" s="50">
        <v>405</v>
      </c>
      <c r="B408" s="53" t="s">
        <v>403</v>
      </c>
      <c r="C408" s="53" t="s">
        <v>404</v>
      </c>
      <c r="D408" s="52">
        <v>43636</v>
      </c>
      <c r="E408" s="53" t="s">
        <v>190</v>
      </c>
      <c r="F408" s="54">
        <v>47</v>
      </c>
      <c r="G408" s="55">
        <v>1</v>
      </c>
      <c r="H408" s="107">
        <v>14749905</v>
      </c>
      <c r="I408" s="80">
        <v>9330</v>
      </c>
      <c r="J408" s="95"/>
      <c r="K408" s="119"/>
      <c r="L408" s="82"/>
      <c r="M408" s="82"/>
      <c r="N408" s="53"/>
      <c r="O408" s="108"/>
      <c r="P408" s="95"/>
      <c r="Q408" s="97"/>
    </row>
    <row r="409" spans="1:17" ht="17.25">
      <c r="A409" s="50">
        <v>406</v>
      </c>
      <c r="B409" s="51" t="s">
        <v>1014</v>
      </c>
      <c r="C409" s="51" t="s">
        <v>1015</v>
      </c>
      <c r="D409" s="52">
        <v>43020</v>
      </c>
      <c r="E409" s="57" t="s">
        <v>190</v>
      </c>
      <c r="F409" s="54">
        <v>33</v>
      </c>
      <c r="G409" s="55">
        <v>1</v>
      </c>
      <c r="H409" s="111">
        <v>14675340</v>
      </c>
      <c r="I409" s="101">
        <v>10043</v>
      </c>
      <c r="J409" s="95"/>
      <c r="K409" s="119"/>
      <c r="L409" s="82"/>
      <c r="M409" s="82"/>
      <c r="N409" s="53"/>
      <c r="O409" s="108"/>
      <c r="P409" s="95"/>
      <c r="Q409" s="97"/>
    </row>
    <row r="410" spans="1:17" ht="17.25">
      <c r="A410" s="50">
        <v>407</v>
      </c>
      <c r="B410" s="51" t="s">
        <v>56</v>
      </c>
      <c r="C410" s="51" t="s">
        <v>57</v>
      </c>
      <c r="D410" s="52">
        <v>44084</v>
      </c>
      <c r="E410" s="53" t="s">
        <v>42</v>
      </c>
      <c r="F410" s="54"/>
      <c r="G410" s="55"/>
      <c r="H410" s="114">
        <v>14650065</v>
      </c>
      <c r="I410" s="106">
        <v>9134</v>
      </c>
      <c r="J410" s="97"/>
      <c r="K410" s="120"/>
      <c r="L410" s="87"/>
      <c r="M410" s="82"/>
      <c r="N410" s="15"/>
      <c r="O410" s="109"/>
      <c r="P410" s="97"/>
      <c r="Q410" s="97"/>
    </row>
    <row r="411" spans="1:17" ht="17.25">
      <c r="A411" s="50">
        <v>408</v>
      </c>
      <c r="B411" s="51" t="s">
        <v>1737</v>
      </c>
      <c r="C411" s="51" t="s">
        <v>1737</v>
      </c>
      <c r="D411" s="168">
        <v>44525</v>
      </c>
      <c r="E411" s="53" t="s">
        <v>64</v>
      </c>
      <c r="F411" s="54"/>
      <c r="G411" s="55">
        <v>1</v>
      </c>
      <c r="H411" s="147">
        <v>14592030</v>
      </c>
      <c r="I411" s="136">
        <v>9917</v>
      </c>
      <c r="J411" s="58"/>
      <c r="K411" s="137"/>
      <c r="L411" s="138"/>
      <c r="M411" s="139"/>
      <c r="N411" s="140"/>
      <c r="O411" s="141"/>
      <c r="P411" s="58"/>
      <c r="Q411" s="58"/>
    </row>
    <row r="412" spans="1:17" ht="17.25">
      <c r="A412" s="50">
        <v>409</v>
      </c>
      <c r="B412" s="53" t="s">
        <v>999</v>
      </c>
      <c r="C412" s="53" t="s">
        <v>999</v>
      </c>
      <c r="D412" s="84">
        <v>43027</v>
      </c>
      <c r="E412" s="57" t="s">
        <v>18</v>
      </c>
      <c r="F412" s="55"/>
      <c r="G412" s="55">
        <v>1</v>
      </c>
      <c r="H412" s="111">
        <v>14587483</v>
      </c>
      <c r="I412" s="101">
        <v>13082</v>
      </c>
      <c r="J412" s="95"/>
      <c r="K412" s="119"/>
      <c r="L412" s="82"/>
      <c r="M412" s="82"/>
      <c r="N412" s="53"/>
      <c r="O412" s="108"/>
      <c r="P412" s="95"/>
      <c r="Q412" s="97"/>
    </row>
    <row r="413" spans="1:17" ht="17.25">
      <c r="A413" s="50">
        <v>410</v>
      </c>
      <c r="B413" s="51" t="s">
        <v>1667</v>
      </c>
      <c r="C413" s="51" t="s">
        <v>1666</v>
      </c>
      <c r="D413" s="52">
        <v>44455</v>
      </c>
      <c r="E413" s="53" t="s">
        <v>42</v>
      </c>
      <c r="F413" s="54">
        <v>46</v>
      </c>
      <c r="G413" s="55">
        <v>1</v>
      </c>
      <c r="H413" s="147">
        <v>14477300</v>
      </c>
      <c r="I413" s="136">
        <v>8774</v>
      </c>
      <c r="J413" s="58"/>
      <c r="K413" s="137"/>
      <c r="L413" s="138"/>
      <c r="M413" s="139"/>
      <c r="N413" s="140"/>
      <c r="O413" s="141"/>
      <c r="P413" s="58"/>
      <c r="Q413" s="58"/>
    </row>
    <row r="414" spans="1:17" ht="17.25">
      <c r="A414" s="50">
        <v>411</v>
      </c>
      <c r="B414" s="51" t="s">
        <v>1012</v>
      </c>
      <c r="C414" s="51" t="s">
        <v>1013</v>
      </c>
      <c r="D414" s="52">
        <v>43020</v>
      </c>
      <c r="E414" s="57" t="s">
        <v>187</v>
      </c>
      <c r="F414" s="54">
        <v>45</v>
      </c>
      <c r="G414" s="55">
        <v>1</v>
      </c>
      <c r="H414" s="111">
        <v>14456330</v>
      </c>
      <c r="I414" s="101">
        <v>11259</v>
      </c>
      <c r="J414" s="95"/>
      <c r="K414" s="119"/>
      <c r="L414" s="82"/>
      <c r="M414" s="82"/>
      <c r="N414" s="53"/>
      <c r="O414" s="108"/>
      <c r="P414" s="95"/>
      <c r="Q414" s="97"/>
    </row>
    <row r="415" spans="1:17" ht="17.25">
      <c r="A415" s="50">
        <v>412</v>
      </c>
      <c r="B415" s="53" t="s">
        <v>911</v>
      </c>
      <c r="C415" s="53" t="s">
        <v>912</v>
      </c>
      <c r="D415" s="52">
        <v>43125</v>
      </c>
      <c r="E415" s="53" t="s">
        <v>64</v>
      </c>
      <c r="F415" s="54"/>
      <c r="G415" s="55">
        <v>1</v>
      </c>
      <c r="H415" s="107">
        <v>14421385</v>
      </c>
      <c r="I415" s="80">
        <v>9568</v>
      </c>
      <c r="J415" s="95"/>
      <c r="K415" s="119"/>
      <c r="L415" s="82"/>
      <c r="M415" s="82"/>
      <c r="N415" s="53"/>
      <c r="O415" s="108"/>
      <c r="P415" s="95"/>
      <c r="Q415" s="97"/>
    </row>
    <row r="416" spans="1:17" ht="17.25">
      <c r="A416" s="50">
        <v>413</v>
      </c>
      <c r="B416" s="53" t="s">
        <v>249</v>
      </c>
      <c r="C416" s="53" t="s">
        <v>250</v>
      </c>
      <c r="D416" s="52">
        <v>43797</v>
      </c>
      <c r="E416" s="53" t="s">
        <v>190</v>
      </c>
      <c r="F416" s="54">
        <v>37</v>
      </c>
      <c r="G416" s="55">
        <v>1</v>
      </c>
      <c r="H416" s="107">
        <v>14420210</v>
      </c>
      <c r="I416" s="80">
        <v>9425</v>
      </c>
      <c r="J416" s="97"/>
      <c r="K416" s="120"/>
      <c r="L416" s="87"/>
      <c r="M416" s="82"/>
      <c r="N416" s="15"/>
      <c r="O416" s="109"/>
      <c r="P416" s="97"/>
      <c r="Q416" s="97"/>
    </row>
    <row r="417" spans="1:17" ht="17.25">
      <c r="A417" s="50">
        <v>414</v>
      </c>
      <c r="B417" s="53" t="s">
        <v>580</v>
      </c>
      <c r="C417" s="53" t="s">
        <v>581</v>
      </c>
      <c r="D417" s="52">
        <v>43468</v>
      </c>
      <c r="E417" s="53" t="s">
        <v>190</v>
      </c>
      <c r="F417" s="54">
        <v>53</v>
      </c>
      <c r="G417" s="55">
        <v>1</v>
      </c>
      <c r="H417" s="107">
        <v>14339969</v>
      </c>
      <c r="I417" s="80">
        <v>10264</v>
      </c>
      <c r="J417" s="95"/>
      <c r="K417" s="119"/>
      <c r="L417" s="82"/>
      <c r="M417" s="82"/>
      <c r="N417" s="53"/>
      <c r="O417" s="108"/>
      <c r="P417" s="95"/>
      <c r="Q417" s="97"/>
    </row>
    <row r="418" spans="1:17" ht="17.25">
      <c r="A418" s="50">
        <v>415</v>
      </c>
      <c r="B418" s="53" t="s">
        <v>389</v>
      </c>
      <c r="C418" s="53" t="s">
        <v>389</v>
      </c>
      <c r="D418" s="52">
        <v>43684</v>
      </c>
      <c r="E418" s="53" t="s">
        <v>111</v>
      </c>
      <c r="F418" s="54"/>
      <c r="G418" s="55">
        <v>1</v>
      </c>
      <c r="H418" s="107">
        <v>14152980</v>
      </c>
      <c r="I418" s="80">
        <v>10032</v>
      </c>
      <c r="J418" s="95"/>
      <c r="K418" s="119"/>
      <c r="L418" s="82"/>
      <c r="M418" s="82"/>
      <c r="N418" s="53"/>
      <c r="O418" s="108"/>
      <c r="P418" s="95"/>
      <c r="Q418" s="97"/>
    </row>
    <row r="419" spans="1:17" ht="17.25">
      <c r="A419" s="50">
        <v>416</v>
      </c>
      <c r="B419" s="51" t="s">
        <v>1782</v>
      </c>
      <c r="C419" s="51" t="s">
        <v>1783</v>
      </c>
      <c r="D419" s="168">
        <v>44581</v>
      </c>
      <c r="E419" s="53" t="s">
        <v>32</v>
      </c>
      <c r="F419" s="54"/>
      <c r="G419" s="55">
        <v>1</v>
      </c>
      <c r="H419" s="147">
        <v>14146672</v>
      </c>
      <c r="I419" s="136">
        <v>9060</v>
      </c>
      <c r="J419" s="58"/>
      <c r="K419" s="137"/>
      <c r="L419" s="138"/>
      <c r="M419" s="139"/>
      <c r="N419" s="140"/>
      <c r="O419" s="141"/>
      <c r="P419" s="58"/>
      <c r="Q419" s="58"/>
    </row>
    <row r="420" spans="1:17" ht="17.25">
      <c r="A420" s="50">
        <v>417</v>
      </c>
      <c r="B420" s="51" t="s">
        <v>675</v>
      </c>
      <c r="C420" s="51" t="s">
        <v>676</v>
      </c>
      <c r="D420" s="52">
        <v>43384</v>
      </c>
      <c r="E420" s="53" t="s">
        <v>64</v>
      </c>
      <c r="F420" s="54"/>
      <c r="G420" s="55">
        <v>1</v>
      </c>
      <c r="H420" s="107">
        <v>14000170</v>
      </c>
      <c r="I420" s="81">
        <v>9619</v>
      </c>
      <c r="J420" s="95"/>
      <c r="K420" s="119"/>
      <c r="L420" s="82"/>
      <c r="M420" s="82"/>
      <c r="N420" s="53"/>
      <c r="O420" s="108"/>
      <c r="P420" s="95"/>
      <c r="Q420" s="97"/>
    </row>
    <row r="421" spans="1:17" ht="17.25">
      <c r="A421" s="50">
        <v>418</v>
      </c>
      <c r="B421" s="53" t="s">
        <v>1082</v>
      </c>
      <c r="C421" s="53" t="s">
        <v>1083</v>
      </c>
      <c r="D421" s="84">
        <v>42957</v>
      </c>
      <c r="E421" s="53" t="s">
        <v>190</v>
      </c>
      <c r="F421" s="55">
        <v>39</v>
      </c>
      <c r="G421" s="55">
        <v>1</v>
      </c>
      <c r="H421" s="111">
        <v>13897057</v>
      </c>
      <c r="I421" s="101">
        <v>9869</v>
      </c>
      <c r="J421" s="95"/>
      <c r="K421" s="119"/>
      <c r="L421" s="82"/>
      <c r="M421" s="82"/>
      <c r="N421" s="53"/>
      <c r="O421" s="108"/>
      <c r="P421" s="95"/>
      <c r="Q421" s="97"/>
    </row>
    <row r="422" spans="1:17" ht="17.25">
      <c r="A422" s="50">
        <v>419</v>
      </c>
      <c r="B422" s="51" t="s">
        <v>948</v>
      </c>
      <c r="C422" s="51" t="s">
        <v>949</v>
      </c>
      <c r="D422" s="52">
        <v>43097</v>
      </c>
      <c r="E422" s="57" t="s">
        <v>18</v>
      </c>
      <c r="F422" s="54"/>
      <c r="G422" s="55">
        <v>1</v>
      </c>
      <c r="H422" s="111">
        <v>13891700</v>
      </c>
      <c r="I422" s="101">
        <v>9435</v>
      </c>
      <c r="J422" s="95"/>
      <c r="K422" s="119"/>
      <c r="L422" s="82"/>
      <c r="M422" s="82"/>
      <c r="N422" s="53"/>
      <c r="O422" s="108"/>
      <c r="P422" s="95"/>
      <c r="Q422" s="97"/>
    </row>
    <row r="423" spans="1:17" ht="17.25">
      <c r="A423" s="50">
        <v>420</v>
      </c>
      <c r="B423" s="51" t="s">
        <v>1565</v>
      </c>
      <c r="C423" s="51" t="s">
        <v>1566</v>
      </c>
      <c r="D423" s="52">
        <v>44378</v>
      </c>
      <c r="E423" s="53" t="s">
        <v>64</v>
      </c>
      <c r="F423" s="54">
        <v>39</v>
      </c>
      <c r="G423" s="55" t="e">
        <f>ROUNDUP(DATEDIF(D423,$B$853,"d")/7,0)</f>
        <v>#VALUE!</v>
      </c>
      <c r="H423" s="114">
        <v>13830082</v>
      </c>
      <c r="I423" s="106">
        <v>9011</v>
      </c>
      <c r="J423" s="58"/>
      <c r="K423" s="137"/>
      <c r="L423" s="138"/>
      <c r="M423" s="139"/>
      <c r="N423" s="140"/>
      <c r="O423" s="141"/>
      <c r="P423" s="58"/>
      <c r="Q423" s="58"/>
    </row>
    <row r="424" spans="1:17" ht="17.25">
      <c r="A424" s="50">
        <v>421</v>
      </c>
      <c r="B424" s="51" t="s">
        <v>548</v>
      </c>
      <c r="C424" s="51" t="s">
        <v>549</v>
      </c>
      <c r="D424" s="52">
        <v>43496</v>
      </c>
      <c r="E424" s="53" t="s">
        <v>22</v>
      </c>
      <c r="F424" s="54">
        <v>39</v>
      </c>
      <c r="G424" s="55">
        <v>1</v>
      </c>
      <c r="H424" s="107">
        <v>13800046</v>
      </c>
      <c r="I424" s="81">
        <v>9195</v>
      </c>
      <c r="J424" s="95"/>
      <c r="K424" s="119"/>
      <c r="L424" s="82"/>
      <c r="M424" s="82"/>
      <c r="N424" s="53"/>
      <c r="O424" s="108"/>
      <c r="P424" s="95"/>
      <c r="Q424" s="97"/>
    </row>
    <row r="425" spans="1:17" ht="17.25">
      <c r="A425" s="50">
        <v>422</v>
      </c>
      <c r="B425" s="51" t="s">
        <v>932</v>
      </c>
      <c r="C425" s="51" t="s">
        <v>933</v>
      </c>
      <c r="D425" s="52">
        <v>43104</v>
      </c>
      <c r="E425" s="57" t="s">
        <v>22</v>
      </c>
      <c r="F425" s="54">
        <v>39</v>
      </c>
      <c r="G425" s="55">
        <v>1</v>
      </c>
      <c r="H425" s="111">
        <v>13776847</v>
      </c>
      <c r="I425" s="101">
        <v>10328</v>
      </c>
      <c r="J425" s="95"/>
      <c r="K425" s="119"/>
      <c r="L425" s="82"/>
      <c r="M425" s="82"/>
      <c r="N425" s="53"/>
      <c r="O425" s="108"/>
      <c r="P425" s="95"/>
      <c r="Q425" s="97"/>
    </row>
    <row r="426" spans="1:17" ht="17.25">
      <c r="A426" s="50">
        <v>423</v>
      </c>
      <c r="B426" s="53" t="s">
        <v>700</v>
      </c>
      <c r="C426" s="53" t="s">
        <v>701</v>
      </c>
      <c r="D426" s="52">
        <v>43363</v>
      </c>
      <c r="E426" s="53" t="s">
        <v>15</v>
      </c>
      <c r="F426" s="54">
        <v>34</v>
      </c>
      <c r="G426" s="55">
        <v>1</v>
      </c>
      <c r="H426" s="107">
        <v>13758294</v>
      </c>
      <c r="I426" s="80">
        <v>9318</v>
      </c>
      <c r="J426" s="95"/>
      <c r="K426" s="119"/>
      <c r="L426" s="82"/>
      <c r="M426" s="82"/>
      <c r="N426" s="53"/>
      <c r="O426" s="108"/>
      <c r="P426" s="95"/>
      <c r="Q426" s="97"/>
    </row>
    <row r="427" spans="1:17" ht="17.25">
      <c r="A427" s="50">
        <v>424</v>
      </c>
      <c r="B427" s="53" t="s">
        <v>1055</v>
      </c>
      <c r="C427" s="53" t="s">
        <v>1056</v>
      </c>
      <c r="D427" s="84">
        <v>42985</v>
      </c>
      <c r="E427" s="85" t="s">
        <v>190</v>
      </c>
      <c r="F427" s="55">
        <v>36</v>
      </c>
      <c r="G427" s="55">
        <v>1</v>
      </c>
      <c r="H427" s="111">
        <v>13699105</v>
      </c>
      <c r="I427" s="101">
        <v>9643</v>
      </c>
      <c r="J427" s="95"/>
      <c r="K427" s="119"/>
      <c r="L427" s="82"/>
      <c r="M427" s="82"/>
      <c r="N427" s="53"/>
      <c r="O427" s="108"/>
      <c r="P427" s="95"/>
      <c r="Q427" s="97"/>
    </row>
    <row r="428" spans="1:17" ht="17.25">
      <c r="A428" s="50">
        <v>425</v>
      </c>
      <c r="B428" s="51" t="s">
        <v>457</v>
      </c>
      <c r="C428" s="51" t="s">
        <v>457</v>
      </c>
      <c r="D428" s="52">
        <v>43573</v>
      </c>
      <c r="E428" s="57" t="s">
        <v>18</v>
      </c>
      <c r="F428" s="54"/>
      <c r="G428" s="55">
        <v>1</v>
      </c>
      <c r="H428" s="107">
        <v>13620460</v>
      </c>
      <c r="I428" s="81">
        <v>8403</v>
      </c>
      <c r="J428" s="95"/>
      <c r="K428" s="119"/>
      <c r="L428" s="82"/>
      <c r="M428" s="82"/>
      <c r="N428" s="53"/>
      <c r="O428" s="108"/>
      <c r="P428" s="95"/>
      <c r="Q428" s="97"/>
    </row>
    <row r="429" spans="1:17" ht="17.25">
      <c r="A429" s="50">
        <v>426</v>
      </c>
      <c r="B429" s="51" t="s">
        <v>1600</v>
      </c>
      <c r="C429" s="51" t="s">
        <v>1599</v>
      </c>
      <c r="D429" s="52">
        <v>44399</v>
      </c>
      <c r="E429" s="53" t="s">
        <v>18</v>
      </c>
      <c r="F429" s="54">
        <v>36</v>
      </c>
      <c r="G429" s="55">
        <v>1</v>
      </c>
      <c r="H429" s="147">
        <v>13233255</v>
      </c>
      <c r="I429" s="136">
        <v>7856</v>
      </c>
      <c r="J429" s="58"/>
      <c r="K429" s="137"/>
      <c r="L429" s="138"/>
      <c r="M429" s="139"/>
      <c r="N429" s="140"/>
      <c r="O429" s="141"/>
      <c r="P429" s="58"/>
      <c r="Q429" s="58"/>
    </row>
    <row r="430" spans="1:17" ht="17.25">
      <c r="A430" s="50">
        <v>427</v>
      </c>
      <c r="B430" s="51" t="s">
        <v>536</v>
      </c>
      <c r="C430" s="51" t="s">
        <v>537</v>
      </c>
      <c r="D430" s="52">
        <v>43503</v>
      </c>
      <c r="E430" s="53" t="s">
        <v>64</v>
      </c>
      <c r="F430" s="54">
        <v>33</v>
      </c>
      <c r="G430" s="55">
        <v>1</v>
      </c>
      <c r="H430" s="107">
        <v>13027605</v>
      </c>
      <c r="I430" s="81">
        <v>8409</v>
      </c>
      <c r="J430" s="95"/>
      <c r="K430" s="119"/>
      <c r="L430" s="82"/>
      <c r="M430" s="82"/>
      <c r="N430" s="53"/>
      <c r="O430" s="108"/>
      <c r="P430" s="95"/>
      <c r="Q430" s="97"/>
    </row>
    <row r="431" spans="1:17" ht="17.25">
      <c r="A431" s="50">
        <v>428</v>
      </c>
      <c r="B431" s="51" t="s">
        <v>1785</v>
      </c>
      <c r="C431" s="51" t="s">
        <v>1784</v>
      </c>
      <c r="D431" s="168">
        <v>44581</v>
      </c>
      <c r="E431" s="53" t="s">
        <v>37</v>
      </c>
      <c r="F431" s="54">
        <v>45</v>
      </c>
      <c r="G431" s="55">
        <v>1</v>
      </c>
      <c r="H431" s="147">
        <v>12923510</v>
      </c>
      <c r="I431" s="136">
        <v>7526</v>
      </c>
      <c r="J431" s="58"/>
      <c r="K431" s="137"/>
      <c r="L431" s="138"/>
      <c r="M431" s="139"/>
      <c r="N431" s="140"/>
      <c r="O431" s="141"/>
      <c r="P431" s="58"/>
      <c r="Q431" s="58"/>
    </row>
    <row r="432" spans="1:17" ht="17.25">
      <c r="A432" s="50">
        <v>429</v>
      </c>
      <c r="B432" s="51" t="s">
        <v>361</v>
      </c>
      <c r="C432" s="51" t="s">
        <v>362</v>
      </c>
      <c r="D432" s="52">
        <v>43573</v>
      </c>
      <c r="E432" s="57" t="s">
        <v>190</v>
      </c>
      <c r="F432" s="54">
        <v>47</v>
      </c>
      <c r="G432" s="55">
        <v>1</v>
      </c>
      <c r="H432" s="107">
        <v>12786890</v>
      </c>
      <c r="I432" s="81">
        <v>9038</v>
      </c>
      <c r="J432" s="95"/>
      <c r="K432" s="119"/>
      <c r="L432" s="82"/>
      <c r="M432" s="82"/>
      <c r="N432" s="53"/>
      <c r="O432" s="108"/>
      <c r="P432" s="95"/>
      <c r="Q432" s="97"/>
    </row>
    <row r="433" spans="1:17" ht="17.25">
      <c r="A433" s="50">
        <v>430</v>
      </c>
      <c r="B433" s="51" t="s">
        <v>1568</v>
      </c>
      <c r="C433" s="51" t="s">
        <v>1567</v>
      </c>
      <c r="D433" s="52">
        <v>44378</v>
      </c>
      <c r="E433" s="53" t="s">
        <v>22</v>
      </c>
      <c r="F433" s="54">
        <v>52</v>
      </c>
      <c r="G433" s="55" t="e">
        <f>ROUNDUP(DATEDIF(D433,$B$853,"d")/7,0)</f>
        <v>#VALUE!</v>
      </c>
      <c r="H433" s="114">
        <v>12719550</v>
      </c>
      <c r="I433" s="106">
        <v>7925</v>
      </c>
      <c r="J433" s="58"/>
      <c r="K433" s="137"/>
      <c r="L433" s="138"/>
      <c r="M433" s="139"/>
      <c r="N433" s="140"/>
      <c r="O433" s="141"/>
      <c r="P433" s="58"/>
      <c r="Q433" s="58"/>
    </row>
    <row r="434" spans="1:17" ht="17.25">
      <c r="A434" s="50">
        <v>431</v>
      </c>
      <c r="B434" s="51" t="s">
        <v>289</v>
      </c>
      <c r="C434" s="51" t="s">
        <v>290</v>
      </c>
      <c r="D434" s="52">
        <v>43699</v>
      </c>
      <c r="E434" s="57" t="s">
        <v>190</v>
      </c>
      <c r="F434" s="54">
        <v>26</v>
      </c>
      <c r="G434" s="55">
        <v>1</v>
      </c>
      <c r="H434" s="107">
        <v>12701975</v>
      </c>
      <c r="I434" s="81">
        <v>9720</v>
      </c>
      <c r="J434" s="95"/>
      <c r="K434" s="119"/>
      <c r="L434" s="82"/>
      <c r="M434" s="82"/>
      <c r="N434" s="53"/>
      <c r="O434" s="108"/>
      <c r="P434" s="95"/>
      <c r="Q434" s="97"/>
    </row>
    <row r="435" spans="1:17" ht="17.25">
      <c r="A435" s="50">
        <v>432</v>
      </c>
      <c r="B435" s="51" t="s">
        <v>625</v>
      </c>
      <c r="C435" s="51" t="s">
        <v>626</v>
      </c>
      <c r="D435" s="52">
        <v>43426</v>
      </c>
      <c r="E435" s="57" t="s">
        <v>64</v>
      </c>
      <c r="F435" s="54">
        <v>38</v>
      </c>
      <c r="G435" s="55">
        <v>1</v>
      </c>
      <c r="H435" s="107">
        <v>12646015</v>
      </c>
      <c r="I435" s="81">
        <v>8240</v>
      </c>
      <c r="J435" s="95"/>
      <c r="K435" s="119"/>
      <c r="L435" s="82"/>
      <c r="M435" s="82"/>
      <c r="N435" s="53"/>
      <c r="O435" s="108"/>
      <c r="P435" s="95"/>
      <c r="Q435" s="97"/>
    </row>
    <row r="436" spans="1:17" ht="17.25">
      <c r="A436" s="50">
        <v>433</v>
      </c>
      <c r="B436" s="51" t="s">
        <v>1843</v>
      </c>
      <c r="C436" s="51" t="s">
        <v>1842</v>
      </c>
      <c r="D436" s="168">
        <v>44665</v>
      </c>
      <c r="E436" s="53" t="s">
        <v>26</v>
      </c>
      <c r="F436" s="54">
        <v>68</v>
      </c>
      <c r="G436" s="55">
        <v>1</v>
      </c>
      <c r="H436" s="147">
        <v>12644045</v>
      </c>
      <c r="I436" s="136">
        <v>7930</v>
      </c>
      <c r="J436" s="58"/>
      <c r="K436" s="137"/>
      <c r="L436" s="138"/>
      <c r="M436" s="139"/>
      <c r="N436" s="140"/>
      <c r="O436" s="141"/>
      <c r="P436" s="58"/>
      <c r="Q436" s="58"/>
    </row>
    <row r="437" spans="1:17" ht="17.25">
      <c r="A437" s="50">
        <v>434</v>
      </c>
      <c r="B437" s="51" t="s">
        <v>480</v>
      </c>
      <c r="C437" s="51" t="s">
        <v>481</v>
      </c>
      <c r="D437" s="52">
        <v>43552</v>
      </c>
      <c r="E437" s="53" t="s">
        <v>190</v>
      </c>
      <c r="F437" s="54">
        <v>29</v>
      </c>
      <c r="G437" s="55">
        <v>1</v>
      </c>
      <c r="H437" s="107">
        <v>12598775</v>
      </c>
      <c r="I437" s="80">
        <v>7942</v>
      </c>
      <c r="J437" s="95"/>
      <c r="K437" s="119"/>
      <c r="L437" s="82"/>
      <c r="M437" s="82"/>
      <c r="N437" s="53"/>
      <c r="O437" s="108"/>
      <c r="P437" s="95"/>
      <c r="Q437" s="97"/>
    </row>
    <row r="438" spans="1:17" ht="17.25">
      <c r="A438" s="50">
        <v>435</v>
      </c>
      <c r="B438" s="51" t="s">
        <v>582</v>
      </c>
      <c r="C438" s="51" t="s">
        <v>583</v>
      </c>
      <c r="D438" s="52">
        <v>43468</v>
      </c>
      <c r="E438" s="53" t="s">
        <v>32</v>
      </c>
      <c r="F438" s="54"/>
      <c r="G438" s="55">
        <v>1</v>
      </c>
      <c r="H438" s="107">
        <v>12525350</v>
      </c>
      <c r="I438" s="80">
        <v>8231</v>
      </c>
      <c r="J438" s="95"/>
      <c r="K438" s="119"/>
      <c r="L438" s="82"/>
      <c r="M438" s="82"/>
      <c r="N438" s="53"/>
      <c r="O438" s="108"/>
      <c r="P438" s="95"/>
      <c r="Q438" s="97"/>
    </row>
    <row r="439" spans="1:17" ht="17.25">
      <c r="A439" s="50">
        <v>436</v>
      </c>
      <c r="B439" s="53" t="s">
        <v>862</v>
      </c>
      <c r="C439" s="53" t="s">
        <v>862</v>
      </c>
      <c r="D439" s="52">
        <v>43181</v>
      </c>
      <c r="E439" s="53" t="s">
        <v>187</v>
      </c>
      <c r="F439" s="54">
        <v>32</v>
      </c>
      <c r="G439" s="55">
        <v>1</v>
      </c>
      <c r="H439" s="107">
        <v>12514853</v>
      </c>
      <c r="I439" s="80">
        <v>8336</v>
      </c>
      <c r="J439" s="95"/>
      <c r="K439" s="119"/>
      <c r="L439" s="82"/>
      <c r="M439" s="82"/>
      <c r="N439" s="53"/>
      <c r="O439" s="108"/>
      <c r="P439" s="95"/>
      <c r="Q439" s="97"/>
    </row>
    <row r="440" spans="1:17" ht="17.25">
      <c r="A440" s="50">
        <v>437</v>
      </c>
      <c r="B440" s="51" t="s">
        <v>1719</v>
      </c>
      <c r="C440" s="51" t="s">
        <v>1719</v>
      </c>
      <c r="D440" s="84">
        <v>44504</v>
      </c>
      <c r="E440" s="53" t="s">
        <v>32</v>
      </c>
      <c r="F440" s="54"/>
      <c r="G440" s="55">
        <v>1</v>
      </c>
      <c r="H440" s="147">
        <v>12417487</v>
      </c>
      <c r="I440" s="136">
        <v>8480</v>
      </c>
      <c r="J440" s="58"/>
      <c r="K440" s="137"/>
      <c r="L440" s="138"/>
      <c r="M440" s="139"/>
      <c r="N440" s="140"/>
      <c r="O440" s="141"/>
      <c r="P440" s="58"/>
      <c r="Q440" s="58"/>
    </row>
    <row r="441" spans="1:17" ht="17.25">
      <c r="A441" s="50">
        <v>438</v>
      </c>
      <c r="B441" s="51" t="s">
        <v>376</v>
      </c>
      <c r="C441" s="51" t="s">
        <v>377</v>
      </c>
      <c r="D441" s="52">
        <v>43657</v>
      </c>
      <c r="E441" s="57" t="s">
        <v>298</v>
      </c>
      <c r="F441" s="54"/>
      <c r="G441" s="55">
        <v>1</v>
      </c>
      <c r="H441" s="107">
        <v>12355843</v>
      </c>
      <c r="I441" s="81">
        <v>8153</v>
      </c>
      <c r="J441" s="95"/>
      <c r="K441" s="119"/>
      <c r="L441" s="82"/>
      <c r="M441" s="82"/>
      <c r="N441" s="53"/>
      <c r="O441" s="108"/>
      <c r="P441" s="95"/>
      <c r="Q441" s="97"/>
    </row>
    <row r="442" spans="1:17" ht="17.25">
      <c r="A442" s="50">
        <v>439</v>
      </c>
      <c r="B442" s="51" t="s">
        <v>1705</v>
      </c>
      <c r="C442" s="51" t="s">
        <v>1704</v>
      </c>
      <c r="D442" s="52">
        <v>44490</v>
      </c>
      <c r="E442" s="53" t="s">
        <v>64</v>
      </c>
      <c r="F442" s="54"/>
      <c r="G442" s="55">
        <v>1</v>
      </c>
      <c r="H442" s="147">
        <v>12344415</v>
      </c>
      <c r="I442" s="136">
        <v>8360</v>
      </c>
      <c r="J442" s="58"/>
      <c r="K442" s="137"/>
      <c r="L442" s="138"/>
      <c r="M442" s="139"/>
      <c r="N442" s="140"/>
      <c r="O442" s="141"/>
      <c r="P442" s="58"/>
      <c r="Q442" s="58"/>
    </row>
    <row r="443" spans="1:17" ht="17.25">
      <c r="A443" s="50">
        <v>440</v>
      </c>
      <c r="B443" s="51" t="s">
        <v>251</v>
      </c>
      <c r="C443" s="51" t="s">
        <v>252</v>
      </c>
      <c r="D443" s="52">
        <v>43811</v>
      </c>
      <c r="E443" s="53" t="s">
        <v>22</v>
      </c>
      <c r="F443" s="54">
        <v>38</v>
      </c>
      <c r="G443" s="55">
        <v>1</v>
      </c>
      <c r="H443" s="107">
        <v>12323250</v>
      </c>
      <c r="I443" s="81">
        <v>8372</v>
      </c>
      <c r="J443" s="97"/>
      <c r="K443" s="120"/>
      <c r="L443" s="87"/>
      <c r="M443" s="82"/>
      <c r="N443" s="15"/>
      <c r="O443" s="109"/>
      <c r="P443" s="97"/>
      <c r="Q443" s="97"/>
    </row>
    <row r="444" spans="1:17" ht="17.25">
      <c r="A444" s="50">
        <v>441</v>
      </c>
      <c r="B444" s="53" t="s">
        <v>1322</v>
      </c>
      <c r="C444" s="53" t="s">
        <v>1323</v>
      </c>
      <c r="D444" s="52">
        <v>42712</v>
      </c>
      <c r="E444" s="53" t="s">
        <v>15</v>
      </c>
      <c r="F444" s="86">
        <v>22</v>
      </c>
      <c r="G444" s="55">
        <v>1</v>
      </c>
      <c r="H444" s="111">
        <v>12208345</v>
      </c>
      <c r="I444" s="105">
        <v>8512</v>
      </c>
      <c r="J444" s="95"/>
      <c r="K444" s="119"/>
      <c r="L444" s="82"/>
      <c r="M444" s="82"/>
      <c r="N444" s="53"/>
      <c r="O444" s="108"/>
      <c r="P444" s="95"/>
      <c r="Q444" s="97"/>
    </row>
    <row r="445" spans="1:17" ht="17.25">
      <c r="A445" s="50">
        <v>442</v>
      </c>
      <c r="B445" s="53" t="s">
        <v>1051</v>
      </c>
      <c r="C445" s="53" t="s">
        <v>1052</v>
      </c>
      <c r="D445" s="84">
        <v>42985</v>
      </c>
      <c r="E445" s="85" t="s">
        <v>187</v>
      </c>
      <c r="F445" s="55">
        <v>40</v>
      </c>
      <c r="G445" s="55">
        <v>1</v>
      </c>
      <c r="H445" s="111">
        <v>12161348</v>
      </c>
      <c r="I445" s="101">
        <v>8891</v>
      </c>
      <c r="J445" s="95"/>
      <c r="K445" s="119"/>
      <c r="L445" s="82"/>
      <c r="M445" s="82"/>
      <c r="N445" s="53"/>
      <c r="O445" s="108"/>
      <c r="P445" s="95"/>
      <c r="Q445" s="97"/>
    </row>
    <row r="446" spans="1:17" ht="17.25">
      <c r="A446" s="50">
        <v>443</v>
      </c>
      <c r="B446" s="53" t="s">
        <v>798</v>
      </c>
      <c r="C446" s="53" t="s">
        <v>799</v>
      </c>
      <c r="D446" s="52">
        <v>43258</v>
      </c>
      <c r="E446" s="53" t="s">
        <v>18</v>
      </c>
      <c r="F446" s="54"/>
      <c r="G446" s="55">
        <v>1</v>
      </c>
      <c r="H446" s="107">
        <v>12128755</v>
      </c>
      <c r="I446" s="80">
        <v>8318</v>
      </c>
      <c r="J446" s="95"/>
      <c r="K446" s="119"/>
      <c r="L446" s="82"/>
      <c r="M446" s="82"/>
      <c r="N446" s="53"/>
      <c r="O446" s="108"/>
      <c r="P446" s="95"/>
      <c r="Q446" s="97"/>
    </row>
    <row r="447" spans="1:17" ht="17.25">
      <c r="A447" s="50">
        <v>444</v>
      </c>
      <c r="B447" s="53" t="s">
        <v>201</v>
      </c>
      <c r="C447" s="53" t="s">
        <v>202</v>
      </c>
      <c r="D447" s="52">
        <v>43888</v>
      </c>
      <c r="E447" s="53" t="s">
        <v>18</v>
      </c>
      <c r="F447" s="54">
        <v>32</v>
      </c>
      <c r="G447" s="55">
        <v>1</v>
      </c>
      <c r="H447" s="113">
        <v>12118570</v>
      </c>
      <c r="I447" s="127">
        <v>8103</v>
      </c>
      <c r="J447" s="97"/>
      <c r="K447" s="120"/>
      <c r="L447" s="87"/>
      <c r="M447" s="82"/>
      <c r="N447" s="15"/>
      <c r="O447" s="109"/>
      <c r="P447" s="97"/>
      <c r="Q447" s="97"/>
    </row>
    <row r="448" spans="1:17" ht="17.25">
      <c r="A448" s="50">
        <v>445</v>
      </c>
      <c r="B448" s="51" t="s">
        <v>1650</v>
      </c>
      <c r="C448" s="51" t="s">
        <v>1649</v>
      </c>
      <c r="D448" s="52">
        <v>44441</v>
      </c>
      <c r="E448" s="53" t="s">
        <v>15</v>
      </c>
      <c r="F448" s="54">
        <v>37</v>
      </c>
      <c r="G448" s="55">
        <v>1</v>
      </c>
      <c r="H448" s="147">
        <v>12083535</v>
      </c>
      <c r="I448" s="136">
        <v>7451</v>
      </c>
      <c r="J448" s="58"/>
      <c r="K448" s="137"/>
      <c r="L448" s="138"/>
      <c r="M448" s="139"/>
      <c r="N448" s="140"/>
      <c r="O448" s="141"/>
      <c r="P448" s="58"/>
      <c r="Q448" s="58"/>
    </row>
    <row r="449" spans="1:17" ht="17.25">
      <c r="A449" s="50">
        <v>446</v>
      </c>
      <c r="B449" s="53" t="s">
        <v>1550</v>
      </c>
      <c r="C449" s="53" t="s">
        <v>1551</v>
      </c>
      <c r="D449" s="103">
        <v>44364</v>
      </c>
      <c r="E449" s="53" t="s">
        <v>37</v>
      </c>
      <c r="F449" s="55">
        <v>61</v>
      </c>
      <c r="G449" s="53">
        <v>1</v>
      </c>
      <c r="H449" s="111">
        <v>12023970</v>
      </c>
      <c r="I449" s="105">
        <v>7335</v>
      </c>
      <c r="J449" s="97"/>
      <c r="K449" s="120"/>
      <c r="L449" s="87"/>
      <c r="M449" s="82"/>
      <c r="N449" s="15"/>
      <c r="O449" s="109"/>
      <c r="P449" s="97"/>
      <c r="Q449" s="97"/>
    </row>
    <row r="450" spans="1:17" ht="17.25">
      <c r="A450" s="50">
        <v>447</v>
      </c>
      <c r="B450" s="51" t="s">
        <v>965</v>
      </c>
      <c r="C450" s="51" t="s">
        <v>965</v>
      </c>
      <c r="D450" s="52">
        <v>43069</v>
      </c>
      <c r="E450" s="57" t="s">
        <v>187</v>
      </c>
      <c r="F450" s="54">
        <v>45</v>
      </c>
      <c r="G450" s="55">
        <v>1</v>
      </c>
      <c r="H450" s="111">
        <v>12021002</v>
      </c>
      <c r="I450" s="101">
        <v>9201</v>
      </c>
      <c r="J450" s="95"/>
      <c r="K450" s="119"/>
      <c r="L450" s="82"/>
      <c r="M450" s="82"/>
      <c r="N450" s="53"/>
      <c r="O450" s="108"/>
      <c r="P450" s="95"/>
      <c r="Q450" s="97"/>
    </row>
    <row r="451" spans="1:17" ht="17.25">
      <c r="A451" s="50">
        <v>448</v>
      </c>
      <c r="B451" s="51" t="s">
        <v>2027</v>
      </c>
      <c r="C451" s="51" t="s">
        <v>2026</v>
      </c>
      <c r="D451" s="84">
        <v>44868</v>
      </c>
      <c r="E451" s="53" t="s">
        <v>32</v>
      </c>
      <c r="F451" s="54"/>
      <c r="G451" s="55">
        <v>1</v>
      </c>
      <c r="H451" s="147">
        <v>12013502</v>
      </c>
      <c r="I451" s="136">
        <v>9665</v>
      </c>
      <c r="J451" s="58"/>
      <c r="K451" s="137"/>
      <c r="L451" s="138"/>
      <c r="M451" s="139"/>
      <c r="N451" s="140"/>
      <c r="O451" s="141"/>
      <c r="P451" s="58"/>
      <c r="Q451" s="58"/>
    </row>
    <row r="452" spans="1:17" ht="17.25">
      <c r="A452" s="50">
        <v>449</v>
      </c>
      <c r="B452" s="51" t="s">
        <v>574</v>
      </c>
      <c r="C452" s="51" t="s">
        <v>575</v>
      </c>
      <c r="D452" s="52">
        <v>43475</v>
      </c>
      <c r="E452" s="57" t="s">
        <v>18</v>
      </c>
      <c r="F452" s="54"/>
      <c r="G452" s="55">
        <v>1</v>
      </c>
      <c r="H452" s="107">
        <v>11954621</v>
      </c>
      <c r="I452" s="81">
        <v>7846</v>
      </c>
      <c r="J452" s="95"/>
      <c r="K452" s="119"/>
      <c r="L452" s="82"/>
      <c r="M452" s="82"/>
      <c r="N452" s="53"/>
      <c r="O452" s="108"/>
      <c r="P452" s="95"/>
      <c r="Q452" s="97"/>
    </row>
    <row r="453" spans="1:17" ht="17.25">
      <c r="A453" s="50">
        <v>450</v>
      </c>
      <c r="B453" s="53" t="s">
        <v>890</v>
      </c>
      <c r="C453" s="53" t="s">
        <v>891</v>
      </c>
      <c r="D453" s="52">
        <v>43153</v>
      </c>
      <c r="E453" s="53" t="s">
        <v>64</v>
      </c>
      <c r="F453" s="86"/>
      <c r="G453" s="55">
        <v>1</v>
      </c>
      <c r="H453" s="107">
        <v>11870085</v>
      </c>
      <c r="I453" s="80">
        <v>7833</v>
      </c>
      <c r="J453" s="95"/>
      <c r="K453" s="119"/>
      <c r="L453" s="82"/>
      <c r="M453" s="82"/>
      <c r="N453" s="53"/>
      <c r="O453" s="108"/>
      <c r="P453" s="95"/>
      <c r="Q453" s="97"/>
    </row>
    <row r="454" spans="1:17" ht="17.25">
      <c r="A454" s="50">
        <v>451</v>
      </c>
      <c r="B454" s="51" t="s">
        <v>824</v>
      </c>
      <c r="C454" s="51" t="s">
        <v>825</v>
      </c>
      <c r="D454" s="52">
        <v>43223</v>
      </c>
      <c r="E454" s="57" t="s">
        <v>22</v>
      </c>
      <c r="F454" s="54">
        <v>29</v>
      </c>
      <c r="G454" s="55">
        <v>1</v>
      </c>
      <c r="H454" s="107">
        <v>11855945</v>
      </c>
      <c r="I454" s="81">
        <v>8072</v>
      </c>
      <c r="J454" s="95"/>
      <c r="K454" s="119"/>
      <c r="L454" s="82"/>
      <c r="M454" s="82"/>
      <c r="N454" s="53"/>
      <c r="O454" s="108"/>
      <c r="P454" s="95"/>
      <c r="Q454" s="97"/>
    </row>
    <row r="455" spans="1:17" ht="17.25">
      <c r="A455" s="50">
        <v>452</v>
      </c>
      <c r="B455" s="51" t="s">
        <v>1851</v>
      </c>
      <c r="C455" s="51" t="s">
        <v>1850</v>
      </c>
      <c r="D455" s="168">
        <v>44679</v>
      </c>
      <c r="E455" s="53" t="s">
        <v>22</v>
      </c>
      <c r="F455" s="54">
        <v>66</v>
      </c>
      <c r="G455" s="55">
        <v>1</v>
      </c>
      <c r="H455" s="147">
        <v>11694345</v>
      </c>
      <c r="I455" s="136">
        <v>6876</v>
      </c>
      <c r="J455" s="58"/>
      <c r="K455" s="137"/>
      <c r="L455" s="138"/>
      <c r="M455" s="139"/>
      <c r="N455" s="140"/>
      <c r="O455" s="141"/>
      <c r="P455" s="58"/>
      <c r="Q455" s="58"/>
    </row>
    <row r="456" spans="1:17" ht="17.25">
      <c r="A456" s="50">
        <v>453</v>
      </c>
      <c r="B456" s="51" t="s">
        <v>1747</v>
      </c>
      <c r="C456" s="51" t="s">
        <v>1747</v>
      </c>
      <c r="D456" s="168">
        <v>44539</v>
      </c>
      <c r="E456" s="53" t="s">
        <v>15</v>
      </c>
      <c r="F456" s="54">
        <v>51</v>
      </c>
      <c r="G456" s="55">
        <v>1</v>
      </c>
      <c r="H456" s="147">
        <v>11686235</v>
      </c>
      <c r="I456" s="136">
        <v>7392</v>
      </c>
      <c r="J456" s="58"/>
      <c r="K456" s="137"/>
      <c r="L456" s="138"/>
      <c r="M456" s="139"/>
      <c r="N456" s="140"/>
      <c r="O456" s="141"/>
      <c r="P456" s="58"/>
      <c r="Q456" s="58"/>
    </row>
    <row r="457" spans="1:17" ht="17.25">
      <c r="A457" s="50">
        <v>454</v>
      </c>
      <c r="B457" s="51" t="s">
        <v>1201</v>
      </c>
      <c r="C457" s="51" t="s">
        <v>1202</v>
      </c>
      <c r="D457" s="52">
        <v>42803</v>
      </c>
      <c r="E457" s="57" t="s">
        <v>190</v>
      </c>
      <c r="F457" s="54">
        <v>50</v>
      </c>
      <c r="G457" s="55">
        <v>1</v>
      </c>
      <c r="H457" s="111">
        <v>11605538</v>
      </c>
      <c r="I457" s="101">
        <v>8492</v>
      </c>
      <c r="J457" s="95"/>
      <c r="K457" s="119"/>
      <c r="L457" s="82"/>
      <c r="M457" s="82"/>
      <c r="N457" s="53"/>
      <c r="O457" s="108"/>
      <c r="P457" s="95"/>
      <c r="Q457" s="97"/>
    </row>
    <row r="458" spans="1:17" ht="17.25">
      <c r="A458" s="50">
        <v>455</v>
      </c>
      <c r="B458" s="51" t="s">
        <v>1106</v>
      </c>
      <c r="C458" s="51" t="s">
        <v>1107</v>
      </c>
      <c r="D458" s="52">
        <v>42922</v>
      </c>
      <c r="E458" s="57" t="s">
        <v>187</v>
      </c>
      <c r="F458" s="54">
        <v>38</v>
      </c>
      <c r="G458" s="55">
        <v>1</v>
      </c>
      <c r="H458" s="111">
        <v>11595904</v>
      </c>
      <c r="I458" s="101">
        <v>8194</v>
      </c>
      <c r="J458" s="95"/>
      <c r="K458" s="119"/>
      <c r="L458" s="82"/>
      <c r="M458" s="82"/>
      <c r="N458" s="53"/>
      <c r="O458" s="108"/>
      <c r="P458" s="95"/>
      <c r="Q458" s="97"/>
    </row>
    <row r="459" spans="1:17" ht="17.25">
      <c r="A459" s="50">
        <v>456</v>
      </c>
      <c r="B459" s="53" t="s">
        <v>712</v>
      </c>
      <c r="C459" s="53" t="s">
        <v>713</v>
      </c>
      <c r="D459" s="52">
        <v>43349</v>
      </c>
      <c r="E459" s="53" t="s">
        <v>18</v>
      </c>
      <c r="F459" s="54"/>
      <c r="G459" s="55">
        <v>1</v>
      </c>
      <c r="H459" s="107">
        <v>11512638</v>
      </c>
      <c r="I459" s="80">
        <v>7780</v>
      </c>
      <c r="J459" s="95"/>
      <c r="K459" s="119"/>
      <c r="L459" s="82"/>
      <c r="M459" s="82"/>
      <c r="N459" s="53"/>
      <c r="O459" s="108"/>
      <c r="P459" s="95"/>
      <c r="Q459" s="97"/>
    </row>
    <row r="460" spans="1:17" ht="17.25">
      <c r="A460" s="50">
        <v>457</v>
      </c>
      <c r="B460" s="88" t="s">
        <v>1179</v>
      </c>
      <c r="C460" s="88" t="s">
        <v>1179</v>
      </c>
      <c r="D460" s="52">
        <v>42831</v>
      </c>
      <c r="E460" s="57" t="s">
        <v>187</v>
      </c>
      <c r="F460" s="54"/>
      <c r="G460" s="55">
        <v>1</v>
      </c>
      <c r="H460" s="111">
        <v>11267535</v>
      </c>
      <c r="I460" s="101">
        <v>8040</v>
      </c>
      <c r="J460" s="95"/>
      <c r="K460" s="119"/>
      <c r="L460" s="82"/>
      <c r="M460" s="82"/>
      <c r="N460" s="53"/>
      <c r="O460" s="108"/>
      <c r="P460" s="95"/>
      <c r="Q460" s="97"/>
    </row>
    <row r="461" spans="1:17" ht="17.25">
      <c r="A461" s="50">
        <v>458</v>
      </c>
      <c r="B461" s="51" t="s">
        <v>1033</v>
      </c>
      <c r="C461" s="53" t="s">
        <v>1034</v>
      </c>
      <c r="D461" s="52">
        <v>42999</v>
      </c>
      <c r="E461" s="57" t="s">
        <v>22</v>
      </c>
      <c r="F461" s="54">
        <v>26</v>
      </c>
      <c r="G461" s="55">
        <v>1</v>
      </c>
      <c r="H461" s="111">
        <v>11248048</v>
      </c>
      <c r="I461" s="101">
        <v>7781</v>
      </c>
      <c r="J461" s="95"/>
      <c r="K461" s="119"/>
      <c r="L461" s="82"/>
      <c r="M461" s="82"/>
      <c r="N461" s="53"/>
      <c r="O461" s="108"/>
      <c r="P461" s="95"/>
      <c r="Q461" s="97"/>
    </row>
    <row r="462" spans="1:17" ht="17.25">
      <c r="A462" s="50">
        <v>459</v>
      </c>
      <c r="B462" s="51" t="s">
        <v>1636</v>
      </c>
      <c r="C462" s="51" t="s">
        <v>1635</v>
      </c>
      <c r="D462" s="52">
        <v>44427</v>
      </c>
      <c r="E462" s="53" t="s">
        <v>15</v>
      </c>
      <c r="F462" s="54">
        <v>47</v>
      </c>
      <c r="G462" s="55">
        <v>1</v>
      </c>
      <c r="H462" s="147">
        <v>11170565</v>
      </c>
      <c r="I462" s="136">
        <v>6702</v>
      </c>
      <c r="J462" s="58"/>
      <c r="K462" s="137"/>
      <c r="L462" s="138"/>
      <c r="M462" s="139"/>
      <c r="N462" s="140"/>
      <c r="O462" s="141"/>
      <c r="P462" s="58"/>
      <c r="Q462" s="58"/>
    </row>
    <row r="463" spans="1:17" ht="17.25">
      <c r="A463" s="50">
        <v>460</v>
      </c>
      <c r="B463" s="51" t="s">
        <v>1122</v>
      </c>
      <c r="C463" s="51" t="s">
        <v>1123</v>
      </c>
      <c r="D463" s="52">
        <v>42901</v>
      </c>
      <c r="E463" s="57" t="s">
        <v>190</v>
      </c>
      <c r="F463" s="54">
        <v>41</v>
      </c>
      <c r="G463" s="55">
        <v>1</v>
      </c>
      <c r="H463" s="111">
        <v>11099165</v>
      </c>
      <c r="I463" s="101">
        <v>7442</v>
      </c>
      <c r="J463" s="95"/>
      <c r="K463" s="119"/>
      <c r="L463" s="82"/>
      <c r="M463" s="82"/>
      <c r="N463" s="53"/>
      <c r="O463" s="108"/>
      <c r="P463" s="95"/>
      <c r="Q463" s="97"/>
    </row>
    <row r="464" spans="1:17" ht="17.25">
      <c r="A464" s="50">
        <v>461</v>
      </c>
      <c r="B464" s="51" t="s">
        <v>356</v>
      </c>
      <c r="C464" s="51" t="s">
        <v>357</v>
      </c>
      <c r="D464" s="52">
        <v>43699</v>
      </c>
      <c r="E464" s="57" t="s">
        <v>15</v>
      </c>
      <c r="F464" s="55">
        <v>50</v>
      </c>
      <c r="G464" s="55"/>
      <c r="H464" s="107">
        <v>11095680</v>
      </c>
      <c r="I464" s="81">
        <v>7450</v>
      </c>
      <c r="J464" s="95"/>
      <c r="K464" s="119"/>
      <c r="L464" s="82"/>
      <c r="M464" s="82"/>
      <c r="N464" s="53"/>
      <c r="O464" s="108"/>
      <c r="P464" s="95"/>
      <c r="Q464" s="97"/>
    </row>
    <row r="465" spans="1:17" ht="17.25">
      <c r="A465" s="50">
        <v>462</v>
      </c>
      <c r="B465" s="53" t="s">
        <v>1059</v>
      </c>
      <c r="C465" s="53" t="s">
        <v>1060</v>
      </c>
      <c r="D465" s="84">
        <v>42985</v>
      </c>
      <c r="E465" s="85" t="s">
        <v>18</v>
      </c>
      <c r="F465" s="55"/>
      <c r="G465" s="55">
        <v>1</v>
      </c>
      <c r="H465" s="111">
        <v>11087220</v>
      </c>
      <c r="I465" s="101">
        <v>7482</v>
      </c>
      <c r="J465" s="95"/>
      <c r="K465" s="119"/>
      <c r="L465" s="82"/>
      <c r="M465" s="82"/>
      <c r="N465" s="53"/>
      <c r="O465" s="108"/>
      <c r="P465" s="95"/>
      <c r="Q465" s="97"/>
    </row>
    <row r="466" spans="1:17" ht="17.25">
      <c r="A466" s="50">
        <v>463</v>
      </c>
      <c r="B466" s="53" t="s">
        <v>566</v>
      </c>
      <c r="C466" s="53" t="s">
        <v>567</v>
      </c>
      <c r="D466" s="52">
        <v>43482</v>
      </c>
      <c r="E466" s="53" t="s">
        <v>190</v>
      </c>
      <c r="F466" s="54">
        <v>40</v>
      </c>
      <c r="G466" s="55">
        <v>1</v>
      </c>
      <c r="H466" s="107">
        <v>11023504.399999999</v>
      </c>
      <c r="I466" s="80">
        <v>7106</v>
      </c>
      <c r="J466" s="95"/>
      <c r="K466" s="119"/>
      <c r="L466" s="82"/>
      <c r="M466" s="82"/>
      <c r="N466" s="53"/>
      <c r="O466" s="108"/>
      <c r="P466" s="95"/>
      <c r="Q466" s="97"/>
    </row>
    <row r="467" spans="1:17" ht="17.25">
      <c r="A467" s="50">
        <v>464</v>
      </c>
      <c r="B467" s="53" t="s">
        <v>99</v>
      </c>
      <c r="C467" s="53" t="s">
        <v>100</v>
      </c>
      <c r="D467" s="52">
        <v>44049</v>
      </c>
      <c r="E467" s="53" t="s">
        <v>26</v>
      </c>
      <c r="F467" s="54">
        <v>39</v>
      </c>
      <c r="G467" s="55">
        <v>1</v>
      </c>
      <c r="H467" s="114">
        <v>10968595</v>
      </c>
      <c r="I467" s="106">
        <v>6923</v>
      </c>
      <c r="J467" s="97"/>
      <c r="K467" s="120"/>
      <c r="L467" s="87"/>
      <c r="M467" s="82"/>
      <c r="N467" s="15"/>
      <c r="O467" s="109"/>
      <c r="P467" s="97"/>
      <c r="Q467" s="97"/>
    </row>
    <row r="468" spans="1:17" ht="17.25">
      <c r="A468" s="50">
        <v>465</v>
      </c>
      <c r="B468" s="51" t="s">
        <v>1775</v>
      </c>
      <c r="C468" s="92">
        <v>355</v>
      </c>
      <c r="D468" s="168">
        <v>44574</v>
      </c>
      <c r="E468" s="53" t="s">
        <v>42</v>
      </c>
      <c r="F468" s="54">
        <v>59</v>
      </c>
      <c r="G468" s="55">
        <v>1</v>
      </c>
      <c r="H468" s="147">
        <v>10953935</v>
      </c>
      <c r="I468" s="136">
        <v>6153</v>
      </c>
      <c r="J468" s="58"/>
      <c r="K468" s="137"/>
      <c r="L468" s="138"/>
      <c r="M468" s="139"/>
      <c r="N468" s="140"/>
      <c r="O468" s="141"/>
      <c r="P468" s="58"/>
      <c r="Q468" s="58"/>
    </row>
    <row r="469" spans="1:17" ht="17.25">
      <c r="A469" s="50">
        <v>466</v>
      </c>
      <c r="B469" s="53" t="s">
        <v>1057</v>
      </c>
      <c r="C469" s="53" t="s">
        <v>1058</v>
      </c>
      <c r="D469" s="84">
        <v>42985</v>
      </c>
      <c r="E469" s="85" t="s">
        <v>22</v>
      </c>
      <c r="F469" s="55">
        <v>33</v>
      </c>
      <c r="G469" s="55">
        <v>1</v>
      </c>
      <c r="H469" s="111">
        <v>10892698</v>
      </c>
      <c r="I469" s="101">
        <v>7577</v>
      </c>
      <c r="J469" s="95"/>
      <c r="K469" s="119"/>
      <c r="L469" s="82"/>
      <c r="M469" s="82"/>
      <c r="N469" s="53"/>
      <c r="O469" s="108"/>
      <c r="P469" s="95"/>
      <c r="Q469" s="97"/>
    </row>
    <row r="470" spans="1:17" ht="17.25">
      <c r="A470" s="50">
        <v>467</v>
      </c>
      <c r="B470" s="51" t="s">
        <v>1540</v>
      </c>
      <c r="C470" s="51" t="s">
        <v>1539</v>
      </c>
      <c r="D470" s="52">
        <v>44350</v>
      </c>
      <c r="E470" s="53" t="s">
        <v>42</v>
      </c>
      <c r="F470" s="54">
        <v>47</v>
      </c>
      <c r="G470" s="55" t="e">
        <f>ROUNDUP(DATEDIF(D470,$B$837,"d")/7,0)</f>
        <v>#VALUE!</v>
      </c>
      <c r="H470" s="114">
        <v>10849605</v>
      </c>
      <c r="I470" s="106">
        <v>6730</v>
      </c>
      <c r="J470" s="97"/>
      <c r="K470" s="120"/>
      <c r="L470" s="87"/>
      <c r="M470" s="82"/>
      <c r="N470" s="15"/>
      <c r="O470" s="109"/>
      <c r="P470" s="97"/>
      <c r="Q470" s="97"/>
    </row>
    <row r="471" spans="1:17" ht="17.25">
      <c r="A471" s="50">
        <v>468</v>
      </c>
      <c r="B471" s="53" t="s">
        <v>860</v>
      </c>
      <c r="C471" s="53" t="s">
        <v>861</v>
      </c>
      <c r="D471" s="52">
        <v>43181</v>
      </c>
      <c r="E471" s="53" t="s">
        <v>22</v>
      </c>
      <c r="F471" s="54">
        <v>49</v>
      </c>
      <c r="G471" s="55">
        <v>1</v>
      </c>
      <c r="H471" s="107">
        <v>10783655</v>
      </c>
      <c r="I471" s="80">
        <v>7738</v>
      </c>
      <c r="J471" s="95"/>
      <c r="K471" s="119"/>
      <c r="L471" s="82"/>
      <c r="M471" s="82"/>
      <c r="N471" s="53"/>
      <c r="O471" s="108"/>
      <c r="P471" s="95"/>
      <c r="Q471" s="97"/>
    </row>
    <row r="472" spans="1:17" ht="17.25">
      <c r="A472" s="50">
        <v>469</v>
      </c>
      <c r="B472" s="51" t="s">
        <v>2044</v>
      </c>
      <c r="C472" s="51" t="s">
        <v>2043</v>
      </c>
      <c r="D472" s="84">
        <v>44882</v>
      </c>
      <c r="E472" s="53" t="s">
        <v>26</v>
      </c>
      <c r="F472" s="54">
        <v>26</v>
      </c>
      <c r="G472" s="55">
        <v>1</v>
      </c>
      <c r="H472" s="147">
        <v>10690755</v>
      </c>
      <c r="I472" s="136">
        <v>4911</v>
      </c>
      <c r="J472" s="58"/>
      <c r="K472" s="137"/>
      <c r="L472" s="138"/>
      <c r="M472" s="139"/>
      <c r="N472" s="140"/>
      <c r="O472" s="141"/>
      <c r="P472" s="58"/>
      <c r="Q472" s="58"/>
    </row>
    <row r="473" spans="1:17" ht="17.25">
      <c r="A473" s="50">
        <v>470</v>
      </c>
      <c r="B473" s="53" t="s">
        <v>212</v>
      </c>
      <c r="C473" s="53" t="s">
        <v>213</v>
      </c>
      <c r="D473" s="52">
        <v>43832</v>
      </c>
      <c r="E473" s="53" t="s">
        <v>26</v>
      </c>
      <c r="F473" s="54"/>
      <c r="G473" s="55">
        <v>1</v>
      </c>
      <c r="H473" s="107">
        <v>10688708</v>
      </c>
      <c r="I473" s="80">
        <v>7215</v>
      </c>
      <c r="J473" s="97"/>
      <c r="K473" s="120"/>
      <c r="L473" s="87"/>
      <c r="M473" s="82"/>
      <c r="N473" s="15"/>
      <c r="O473" s="109"/>
      <c r="P473" s="97"/>
      <c r="Q473" s="97"/>
    </row>
    <row r="474" spans="1:17" ht="17.25">
      <c r="A474" s="50">
        <v>471</v>
      </c>
      <c r="B474" s="51" t="s">
        <v>233</v>
      </c>
      <c r="C474" s="51" t="s">
        <v>234</v>
      </c>
      <c r="D474" s="52">
        <v>43804</v>
      </c>
      <c r="E474" s="53" t="s">
        <v>26</v>
      </c>
      <c r="F474" s="54">
        <v>56</v>
      </c>
      <c r="G474" s="55">
        <v>1</v>
      </c>
      <c r="H474" s="107">
        <v>10666825</v>
      </c>
      <c r="I474" s="81" t="s">
        <v>1324</v>
      </c>
      <c r="J474" s="97"/>
      <c r="K474" s="120"/>
      <c r="L474" s="87"/>
      <c r="M474" s="82"/>
      <c r="N474" s="15"/>
      <c r="O474" s="109"/>
      <c r="P474" s="97"/>
      <c r="Q474" s="97"/>
    </row>
    <row r="475" spans="1:17" ht="17.25">
      <c r="A475" s="50">
        <v>472</v>
      </c>
      <c r="B475" s="53" t="s">
        <v>1068</v>
      </c>
      <c r="C475" s="53" t="s">
        <v>1069</v>
      </c>
      <c r="D475" s="84">
        <v>42971</v>
      </c>
      <c r="E475" s="53" t="s">
        <v>18</v>
      </c>
      <c r="F475" s="55"/>
      <c r="G475" s="55">
        <v>1</v>
      </c>
      <c r="H475" s="111">
        <v>10652153</v>
      </c>
      <c r="I475" s="101">
        <v>7313</v>
      </c>
      <c r="J475" s="95"/>
      <c r="K475" s="119"/>
      <c r="L475" s="82"/>
      <c r="M475" s="82"/>
      <c r="N475" s="53"/>
      <c r="O475" s="108"/>
      <c r="P475" s="95"/>
      <c r="Q475" s="97"/>
    </row>
    <row r="476" spans="1:17" ht="17.25">
      <c r="A476" s="50">
        <v>473</v>
      </c>
      <c r="B476" s="51" t="s">
        <v>1000</v>
      </c>
      <c r="C476" s="51" t="s">
        <v>1001</v>
      </c>
      <c r="D476" s="84">
        <v>43027</v>
      </c>
      <c r="E476" s="57" t="s">
        <v>22</v>
      </c>
      <c r="F476" s="54">
        <v>1</v>
      </c>
      <c r="G476" s="55">
        <v>1</v>
      </c>
      <c r="H476" s="111">
        <v>10594327</v>
      </c>
      <c r="I476" s="101">
        <v>7342</v>
      </c>
      <c r="J476" s="95"/>
      <c r="K476" s="119"/>
      <c r="L476" s="82"/>
      <c r="M476" s="82"/>
      <c r="N476" s="53"/>
      <c r="O476" s="108"/>
      <c r="P476" s="95"/>
      <c r="Q476" s="97"/>
    </row>
    <row r="477" spans="1:17" ht="17.25">
      <c r="A477" s="50">
        <v>474</v>
      </c>
      <c r="B477" s="51" t="s">
        <v>1866</v>
      </c>
      <c r="C477" s="51" t="s">
        <v>1866</v>
      </c>
      <c r="D477" s="168">
        <v>44693</v>
      </c>
      <c r="E477" s="53" t="s">
        <v>15</v>
      </c>
      <c r="F477" s="54">
        <v>52</v>
      </c>
      <c r="G477" s="55">
        <v>1</v>
      </c>
      <c r="H477" s="147">
        <v>10592090</v>
      </c>
      <c r="I477" s="136">
        <v>6228</v>
      </c>
      <c r="J477" s="58"/>
      <c r="K477" s="137"/>
      <c r="L477" s="138"/>
      <c r="M477" s="139"/>
      <c r="N477" s="140"/>
      <c r="O477" s="141"/>
      <c r="P477" s="58"/>
      <c r="Q477" s="58"/>
    </row>
    <row r="478" spans="1:17" ht="17.25">
      <c r="A478" s="50">
        <v>475</v>
      </c>
      <c r="B478" s="51" t="s">
        <v>1964</v>
      </c>
      <c r="C478" s="51" t="s">
        <v>1963</v>
      </c>
      <c r="D478" s="84">
        <v>44819</v>
      </c>
      <c r="E478" s="53" t="s">
        <v>26</v>
      </c>
      <c r="F478" s="54">
        <v>61</v>
      </c>
      <c r="G478" s="55">
        <v>1</v>
      </c>
      <c r="H478" s="147">
        <v>10536595</v>
      </c>
      <c r="I478" s="136">
        <v>6991</v>
      </c>
      <c r="J478" s="58"/>
      <c r="K478" s="137"/>
      <c r="L478" s="138"/>
      <c r="M478" s="139"/>
      <c r="N478" s="140"/>
      <c r="O478" s="141"/>
      <c r="P478" s="58"/>
      <c r="Q478" s="58"/>
    </row>
    <row r="479" spans="1:17" ht="17.25">
      <c r="A479" s="50">
        <v>476</v>
      </c>
      <c r="B479" s="51" t="s">
        <v>1592</v>
      </c>
      <c r="C479" s="51" t="s">
        <v>1591</v>
      </c>
      <c r="D479" s="52">
        <v>44392</v>
      </c>
      <c r="E479" s="53" t="s">
        <v>37</v>
      </c>
      <c r="F479" s="54">
        <v>33</v>
      </c>
      <c r="G479" s="55" t="e">
        <f>ROUNDUP(DATEDIF(D479,$B$865,"d")/7,0)</f>
        <v>#VALUE!</v>
      </c>
      <c r="H479" s="147">
        <v>10514225</v>
      </c>
      <c r="I479" s="136">
        <v>6464</v>
      </c>
      <c r="J479" s="58"/>
      <c r="K479" s="137"/>
      <c r="L479" s="138"/>
      <c r="M479" s="139"/>
      <c r="N479" s="140"/>
      <c r="O479" s="141"/>
      <c r="P479" s="58"/>
      <c r="Q479" s="58"/>
    </row>
    <row r="480" spans="1:17" ht="17.25">
      <c r="A480" s="50">
        <v>477</v>
      </c>
      <c r="B480" s="53" t="s">
        <v>554</v>
      </c>
      <c r="C480" s="53" t="s">
        <v>555</v>
      </c>
      <c r="D480" s="52">
        <v>43489</v>
      </c>
      <c r="E480" s="53" t="s">
        <v>190</v>
      </c>
      <c r="F480" s="54">
        <v>40</v>
      </c>
      <c r="G480" s="55">
        <v>1</v>
      </c>
      <c r="H480" s="107">
        <v>10477778</v>
      </c>
      <c r="I480" s="80">
        <v>6596</v>
      </c>
      <c r="J480" s="95"/>
      <c r="K480" s="119"/>
      <c r="L480" s="82"/>
      <c r="M480" s="82"/>
      <c r="N480" s="53"/>
      <c r="O480" s="108"/>
      <c r="P480" s="95"/>
      <c r="Q480" s="97"/>
    </row>
    <row r="481" spans="1:17" ht="17.25">
      <c r="A481" s="50">
        <v>478</v>
      </c>
      <c r="B481" s="53" t="s">
        <v>1002</v>
      </c>
      <c r="C481" s="53" t="s">
        <v>1003</v>
      </c>
      <c r="D481" s="84">
        <v>43027</v>
      </c>
      <c r="E481" s="57" t="s">
        <v>190</v>
      </c>
      <c r="F481" s="55">
        <v>26</v>
      </c>
      <c r="G481" s="55">
        <v>1</v>
      </c>
      <c r="H481" s="111">
        <v>10441525</v>
      </c>
      <c r="I481" s="101">
        <v>6962</v>
      </c>
      <c r="J481" s="95"/>
      <c r="K481" s="119"/>
      <c r="L481" s="82"/>
      <c r="M481" s="82"/>
      <c r="N481" s="53"/>
      <c r="O481" s="108"/>
      <c r="P481" s="95"/>
      <c r="Q481" s="97"/>
    </row>
    <row r="482" spans="1:17" ht="17.25">
      <c r="A482" s="50">
        <v>479</v>
      </c>
      <c r="B482" s="51" t="s">
        <v>1863</v>
      </c>
      <c r="C482" s="51" t="s">
        <v>1862</v>
      </c>
      <c r="D482" s="168">
        <v>44693</v>
      </c>
      <c r="E482" s="53"/>
      <c r="F482" s="54"/>
      <c r="G482" s="55">
        <v>1</v>
      </c>
      <c r="H482" s="147">
        <v>10433261</v>
      </c>
      <c r="I482" s="136">
        <v>5912</v>
      </c>
      <c r="J482" s="58"/>
      <c r="K482" s="137"/>
      <c r="L482" s="138"/>
      <c r="M482" s="139"/>
      <c r="N482" s="140"/>
      <c r="O482" s="141"/>
      <c r="P482" s="58"/>
      <c r="Q482" s="58"/>
    </row>
    <row r="483" spans="1:17" ht="17.25">
      <c r="A483" s="50">
        <v>480</v>
      </c>
      <c r="B483" s="51" t="s">
        <v>1132</v>
      </c>
      <c r="C483" s="51" t="s">
        <v>1133</v>
      </c>
      <c r="D483" s="52">
        <v>42887</v>
      </c>
      <c r="E483" s="57" t="s">
        <v>15</v>
      </c>
      <c r="F483" s="54">
        <v>26</v>
      </c>
      <c r="G483" s="55">
        <v>1</v>
      </c>
      <c r="H483" s="111">
        <v>10422320</v>
      </c>
      <c r="I483" s="101">
        <v>8015</v>
      </c>
      <c r="J483" s="95"/>
      <c r="K483" s="119"/>
      <c r="L483" s="82"/>
      <c r="M483" s="82"/>
      <c r="N483" s="53"/>
      <c r="O483" s="108"/>
      <c r="P483" s="95"/>
      <c r="Q483" s="97"/>
    </row>
    <row r="484" spans="1:17" ht="17.25">
      <c r="A484" s="50">
        <v>481</v>
      </c>
      <c r="B484" s="53" t="s">
        <v>691</v>
      </c>
      <c r="C484" s="53" t="s">
        <v>692</v>
      </c>
      <c r="D484" s="52">
        <v>43370</v>
      </c>
      <c r="E484" s="53" t="s">
        <v>190</v>
      </c>
      <c r="F484" s="54">
        <v>24</v>
      </c>
      <c r="G484" s="55">
        <v>1</v>
      </c>
      <c r="H484" s="107">
        <v>10418758</v>
      </c>
      <c r="I484" s="81">
        <v>7060</v>
      </c>
      <c r="J484" s="95"/>
      <c r="K484" s="119"/>
      <c r="L484" s="82"/>
      <c r="M484" s="82"/>
      <c r="N484" s="53"/>
      <c r="O484" s="108"/>
      <c r="P484" s="95"/>
      <c r="Q484" s="97"/>
    </row>
    <row r="485" spans="1:17" ht="17.25">
      <c r="A485" s="50">
        <v>482</v>
      </c>
      <c r="B485" s="53" t="s">
        <v>639</v>
      </c>
      <c r="C485" s="53" t="s">
        <v>639</v>
      </c>
      <c r="D485" s="52">
        <v>43412</v>
      </c>
      <c r="E485" s="53" t="s">
        <v>18</v>
      </c>
      <c r="F485" s="54"/>
      <c r="G485" s="55">
        <v>1</v>
      </c>
      <c r="H485" s="107">
        <v>10401426</v>
      </c>
      <c r="I485" s="80">
        <v>9449</v>
      </c>
      <c r="J485" s="95"/>
      <c r="K485" s="119"/>
      <c r="L485" s="82"/>
      <c r="M485" s="82"/>
      <c r="N485" s="53"/>
      <c r="O485" s="108"/>
      <c r="P485" s="95"/>
      <c r="Q485" s="97"/>
    </row>
    <row r="486" spans="1:17" ht="17.25">
      <c r="A486" s="50">
        <v>483</v>
      </c>
      <c r="B486" s="53" t="s">
        <v>1230</v>
      </c>
      <c r="C486" s="53" t="s">
        <v>1230</v>
      </c>
      <c r="D486" s="52">
        <v>42775</v>
      </c>
      <c r="E486" s="53" t="s">
        <v>32</v>
      </c>
      <c r="F486" s="86"/>
      <c r="G486" s="55">
        <v>1</v>
      </c>
      <c r="H486" s="111">
        <v>10280807</v>
      </c>
      <c r="I486" s="125">
        <v>7369</v>
      </c>
      <c r="J486" s="95"/>
      <c r="K486" s="119"/>
      <c r="L486" s="82"/>
      <c r="M486" s="82"/>
      <c r="N486" s="53"/>
      <c r="O486" s="108"/>
      <c r="P486" s="95"/>
      <c r="Q486" s="97"/>
    </row>
    <row r="487" spans="1:17" ht="17.25">
      <c r="A487" s="50">
        <v>484</v>
      </c>
      <c r="B487" s="53" t="s">
        <v>50</v>
      </c>
      <c r="C487" s="53" t="s">
        <v>108</v>
      </c>
      <c r="D487" s="52">
        <v>44049</v>
      </c>
      <c r="E487" s="53" t="s">
        <v>22</v>
      </c>
      <c r="F487" s="54">
        <v>51</v>
      </c>
      <c r="G487" s="55">
        <v>1</v>
      </c>
      <c r="H487" s="114">
        <v>10278490</v>
      </c>
      <c r="I487" s="106">
        <v>6785</v>
      </c>
      <c r="J487" s="97"/>
      <c r="K487" s="120"/>
      <c r="L487" s="87"/>
      <c r="M487" s="82"/>
      <c r="N487" s="15"/>
      <c r="O487" s="109"/>
      <c r="P487" s="97"/>
      <c r="Q487" s="97"/>
    </row>
    <row r="488" spans="1:17" ht="17.25">
      <c r="A488" s="50">
        <v>485</v>
      </c>
      <c r="B488" s="51" t="s">
        <v>1742</v>
      </c>
      <c r="C488" s="51" t="s">
        <v>1741</v>
      </c>
      <c r="D488" s="84">
        <v>44532</v>
      </c>
      <c r="E488" s="53" t="s">
        <v>37</v>
      </c>
      <c r="F488" s="54">
        <v>56</v>
      </c>
      <c r="G488" s="55">
        <v>1</v>
      </c>
      <c r="H488" s="147">
        <v>10269398</v>
      </c>
      <c r="I488" s="136">
        <v>5785</v>
      </c>
      <c r="J488" s="58"/>
      <c r="K488" s="137"/>
      <c r="L488" s="138"/>
      <c r="M488" s="139"/>
      <c r="N488" s="140"/>
      <c r="O488" s="141"/>
      <c r="P488" s="58"/>
      <c r="Q488" s="58"/>
    </row>
    <row r="489" spans="1:17" ht="17.25">
      <c r="A489" s="50">
        <v>486</v>
      </c>
      <c r="B489" s="53" t="s">
        <v>1546</v>
      </c>
      <c r="C489" s="53" t="s">
        <v>1549</v>
      </c>
      <c r="D489" s="103">
        <v>44357</v>
      </c>
      <c r="E489" s="53" t="s">
        <v>64</v>
      </c>
      <c r="F489" s="55">
        <v>63</v>
      </c>
      <c r="G489" s="53">
        <v>1</v>
      </c>
      <c r="H489" s="111">
        <v>10217880</v>
      </c>
      <c r="I489" s="105">
        <v>6516</v>
      </c>
      <c r="J489" s="97"/>
      <c r="K489" s="120"/>
      <c r="L489" s="87"/>
      <c r="M489" s="82"/>
      <c r="N489" s="15"/>
      <c r="O489" s="109"/>
      <c r="P489" s="97"/>
      <c r="Q489" s="97"/>
    </row>
    <row r="490" spans="1:17" ht="17.25">
      <c r="A490" s="50">
        <v>487</v>
      </c>
      <c r="B490" s="91" t="s">
        <v>1325</v>
      </c>
      <c r="C490" s="88" t="s">
        <v>1326</v>
      </c>
      <c r="D490" s="52">
        <v>42726</v>
      </c>
      <c r="E490" s="53" t="s">
        <v>15</v>
      </c>
      <c r="F490" s="86">
        <v>36</v>
      </c>
      <c r="G490" s="55">
        <v>1</v>
      </c>
      <c r="H490" s="111">
        <v>10204295</v>
      </c>
      <c r="I490" s="125">
        <v>7218</v>
      </c>
      <c r="J490" s="95"/>
      <c r="K490" s="119"/>
      <c r="L490" s="82"/>
      <c r="M490" s="82"/>
      <c r="N490" s="53"/>
      <c r="O490" s="108"/>
      <c r="P490" s="95"/>
      <c r="Q490" s="97"/>
    </row>
    <row r="491" spans="1:17" ht="17.25">
      <c r="A491" s="50">
        <v>488</v>
      </c>
      <c r="B491" s="53" t="s">
        <v>1235</v>
      </c>
      <c r="C491" s="53" t="s">
        <v>1236</v>
      </c>
      <c r="D491" s="52">
        <v>42768</v>
      </c>
      <c r="E491" s="53" t="s">
        <v>64</v>
      </c>
      <c r="F491" s="86"/>
      <c r="G491" s="55">
        <v>1</v>
      </c>
      <c r="H491" s="111">
        <v>10163530</v>
      </c>
      <c r="I491" s="125">
        <v>6507</v>
      </c>
      <c r="J491" s="95"/>
      <c r="K491" s="119"/>
      <c r="L491" s="82"/>
      <c r="M491" s="82"/>
      <c r="N491" s="53"/>
      <c r="O491" s="108"/>
      <c r="P491" s="95"/>
      <c r="Q491" s="97"/>
    </row>
    <row r="492" spans="1:17" ht="17.25">
      <c r="A492" s="50">
        <v>489</v>
      </c>
      <c r="B492" s="51" t="s">
        <v>1116</v>
      </c>
      <c r="C492" s="51" t="s">
        <v>1117</v>
      </c>
      <c r="D492" s="52">
        <v>42908</v>
      </c>
      <c r="E492" s="57" t="s">
        <v>64</v>
      </c>
      <c r="F492" s="54"/>
      <c r="G492" s="55">
        <v>1</v>
      </c>
      <c r="H492" s="111">
        <v>10103460</v>
      </c>
      <c r="I492" s="101">
        <v>6727</v>
      </c>
      <c r="J492" s="95"/>
      <c r="K492" s="119"/>
      <c r="L492" s="82"/>
      <c r="M492" s="82"/>
      <c r="N492" s="53"/>
      <c r="O492" s="108"/>
      <c r="P492" s="95"/>
      <c r="Q492" s="97"/>
    </row>
    <row r="493" spans="1:17" ht="17.25">
      <c r="A493" s="50">
        <v>490</v>
      </c>
      <c r="B493" s="51" t="s">
        <v>584</v>
      </c>
      <c r="C493" s="51" t="s">
        <v>973</v>
      </c>
      <c r="D493" s="52">
        <v>43062</v>
      </c>
      <c r="E493" s="57" t="s">
        <v>190</v>
      </c>
      <c r="F493" s="54">
        <v>24</v>
      </c>
      <c r="G493" s="55">
        <v>1</v>
      </c>
      <c r="H493" s="111">
        <v>10061590</v>
      </c>
      <c r="I493" s="101">
        <v>6814</v>
      </c>
      <c r="J493" s="95"/>
      <c r="K493" s="119"/>
      <c r="L493" s="82"/>
      <c r="M493" s="82"/>
      <c r="N493" s="53"/>
      <c r="O493" s="108"/>
      <c r="P493" s="95"/>
      <c r="Q493" s="97"/>
    </row>
    <row r="494" spans="1:17" ht="17.25">
      <c r="A494" s="50">
        <v>491</v>
      </c>
      <c r="B494" s="51" t="s">
        <v>1986</v>
      </c>
      <c r="C494" s="51" t="s">
        <v>1985</v>
      </c>
      <c r="D494" s="84">
        <v>44840</v>
      </c>
      <c r="E494" s="53" t="s">
        <v>18</v>
      </c>
      <c r="F494" s="54"/>
      <c r="G494" s="55">
        <v>1</v>
      </c>
      <c r="H494" s="147">
        <v>10047530</v>
      </c>
      <c r="I494" s="136">
        <v>6804</v>
      </c>
      <c r="J494" s="58"/>
      <c r="K494" s="137"/>
      <c r="L494" s="138"/>
      <c r="M494" s="139"/>
      <c r="N494" s="140"/>
      <c r="O494" s="141"/>
      <c r="P494" s="58"/>
      <c r="Q494" s="58"/>
    </row>
    <row r="495" spans="1:17" ht="17.25">
      <c r="A495" s="50">
        <v>492</v>
      </c>
      <c r="B495" s="51" t="s">
        <v>69</v>
      </c>
      <c r="C495" s="51" t="s">
        <v>70</v>
      </c>
      <c r="D495" s="52">
        <v>44126</v>
      </c>
      <c r="E495" s="53" t="s">
        <v>26</v>
      </c>
      <c r="F495" s="54">
        <v>48</v>
      </c>
      <c r="G495" s="55">
        <v>1</v>
      </c>
      <c r="H495" s="114">
        <v>10020750</v>
      </c>
      <c r="I495" s="106">
        <v>6254</v>
      </c>
      <c r="J495" s="97"/>
      <c r="K495" s="120"/>
      <c r="L495" s="87"/>
      <c r="M495" s="82"/>
      <c r="N495" s="15"/>
      <c r="O495" s="109"/>
      <c r="P495" s="97"/>
      <c r="Q495" s="97"/>
    </row>
    <row r="496" spans="1:17" ht="17.25">
      <c r="A496" s="50">
        <v>493</v>
      </c>
      <c r="B496" s="51" t="s">
        <v>2050</v>
      </c>
      <c r="C496" s="51" t="s">
        <v>2042</v>
      </c>
      <c r="D496" s="84">
        <v>44882</v>
      </c>
      <c r="E496" s="53" t="s">
        <v>2049</v>
      </c>
      <c r="F496" s="54">
        <v>118</v>
      </c>
      <c r="G496" s="55">
        <v>1</v>
      </c>
      <c r="H496" s="147">
        <v>10017850</v>
      </c>
      <c r="I496" s="136">
        <v>6257</v>
      </c>
      <c r="J496" s="58"/>
      <c r="K496" s="137"/>
      <c r="L496" s="138"/>
      <c r="M496" s="139"/>
      <c r="N496" s="140"/>
      <c r="O496" s="141"/>
      <c r="P496" s="58"/>
      <c r="Q496" s="58"/>
    </row>
    <row r="497" spans="1:17" ht="17.25">
      <c r="A497" s="50">
        <v>494</v>
      </c>
      <c r="B497" s="51" t="s">
        <v>1716</v>
      </c>
      <c r="C497" s="51" t="s">
        <v>1715</v>
      </c>
      <c r="D497" s="84">
        <v>44504</v>
      </c>
      <c r="E497" s="53" t="s">
        <v>22</v>
      </c>
      <c r="F497" s="54">
        <v>47</v>
      </c>
      <c r="G497" s="55">
        <v>1</v>
      </c>
      <c r="H497" s="147">
        <v>10017210</v>
      </c>
      <c r="I497" s="136">
        <v>6110</v>
      </c>
      <c r="J497" s="58"/>
      <c r="K497" s="137"/>
      <c r="L497" s="138"/>
      <c r="M497" s="139"/>
      <c r="N497" s="140"/>
      <c r="O497" s="141"/>
      <c r="P497" s="58"/>
      <c r="Q497" s="58"/>
    </row>
    <row r="498" spans="1:17" ht="17.25">
      <c r="A498" s="50">
        <v>495</v>
      </c>
      <c r="B498" s="53" t="s">
        <v>907</v>
      </c>
      <c r="C498" s="53" t="s">
        <v>908</v>
      </c>
      <c r="D498" s="52">
        <v>43132</v>
      </c>
      <c r="E498" s="53" t="s">
        <v>22</v>
      </c>
      <c r="F498" s="54">
        <v>34</v>
      </c>
      <c r="G498" s="55">
        <v>1</v>
      </c>
      <c r="H498" s="107">
        <v>9986629</v>
      </c>
      <c r="I498" s="80">
        <v>6622</v>
      </c>
      <c r="J498" s="95"/>
      <c r="K498" s="119"/>
      <c r="L498" s="82"/>
      <c r="M498" s="82"/>
      <c r="N498" s="53"/>
      <c r="O498" s="108"/>
      <c r="P498" s="95"/>
      <c r="Q498" s="97"/>
    </row>
    <row r="499" spans="1:17" ht="17.25">
      <c r="A499" s="50">
        <v>496</v>
      </c>
      <c r="B499" s="51" t="s">
        <v>105</v>
      </c>
      <c r="C499" s="51" t="s">
        <v>105</v>
      </c>
      <c r="D499" s="52">
        <v>43902</v>
      </c>
      <c r="E499" s="53" t="s">
        <v>190</v>
      </c>
      <c r="F499" s="54">
        <v>59</v>
      </c>
      <c r="G499" s="55">
        <v>1</v>
      </c>
      <c r="H499" s="107">
        <v>9982344</v>
      </c>
      <c r="I499" s="127">
        <v>6399</v>
      </c>
      <c r="J499" s="97"/>
      <c r="K499" s="120"/>
      <c r="L499" s="87"/>
      <c r="M499" s="82"/>
      <c r="N499" s="15"/>
      <c r="O499" s="109"/>
      <c r="P499" s="97"/>
      <c r="Q499" s="97"/>
    </row>
    <row r="500" spans="1:17" ht="17.25">
      <c r="A500" s="50">
        <v>497</v>
      </c>
      <c r="B500" s="51" t="s">
        <v>966</v>
      </c>
      <c r="C500" s="51" t="s">
        <v>967</v>
      </c>
      <c r="D500" s="52">
        <v>43069</v>
      </c>
      <c r="E500" s="57" t="s">
        <v>190</v>
      </c>
      <c r="F500" s="54">
        <v>42</v>
      </c>
      <c r="G500" s="55">
        <v>1</v>
      </c>
      <c r="H500" s="111">
        <v>9955225</v>
      </c>
      <c r="I500" s="101">
        <v>6907</v>
      </c>
      <c r="J500" s="95"/>
      <c r="K500" s="119"/>
      <c r="L500" s="82"/>
      <c r="M500" s="82"/>
      <c r="N500" s="53"/>
      <c r="O500" s="108"/>
      <c r="P500" s="95"/>
      <c r="Q500" s="97"/>
    </row>
    <row r="501" spans="1:17" ht="17.25">
      <c r="A501" s="50">
        <v>498</v>
      </c>
      <c r="B501" s="53" t="s">
        <v>354</v>
      </c>
      <c r="C501" s="53" t="s">
        <v>355</v>
      </c>
      <c r="D501" s="52">
        <v>43664</v>
      </c>
      <c r="E501" s="53" t="s">
        <v>26</v>
      </c>
      <c r="F501" s="54">
        <v>21</v>
      </c>
      <c r="G501" s="55">
        <v>1</v>
      </c>
      <c r="H501" s="107">
        <v>9936015</v>
      </c>
      <c r="I501" s="80">
        <v>6332</v>
      </c>
      <c r="J501" s="95"/>
      <c r="K501" s="119"/>
      <c r="L501" s="82"/>
      <c r="M501" s="82"/>
      <c r="N501" s="53"/>
      <c r="O501" s="108"/>
      <c r="P501" s="95"/>
      <c r="Q501" s="97"/>
    </row>
    <row r="502" spans="1:17" ht="17.25">
      <c r="A502" s="50">
        <v>499</v>
      </c>
      <c r="B502" s="51" t="s">
        <v>1602</v>
      </c>
      <c r="C502" s="51" t="s">
        <v>1601</v>
      </c>
      <c r="D502" s="52">
        <v>44399</v>
      </c>
      <c r="E502" s="53" t="s">
        <v>22</v>
      </c>
      <c r="F502" s="54">
        <v>53</v>
      </c>
      <c r="G502" s="55">
        <v>1</v>
      </c>
      <c r="H502" s="147">
        <v>9927475</v>
      </c>
      <c r="I502" s="136">
        <v>5757</v>
      </c>
      <c r="J502" s="58"/>
      <c r="K502" s="137"/>
      <c r="L502" s="138"/>
      <c r="M502" s="139"/>
      <c r="N502" s="140"/>
      <c r="O502" s="141"/>
      <c r="P502" s="58"/>
      <c r="Q502" s="58"/>
    </row>
    <row r="503" spans="1:17" ht="17.25">
      <c r="A503" s="50">
        <v>500</v>
      </c>
      <c r="B503" s="51" t="s">
        <v>20</v>
      </c>
      <c r="C503" s="51" t="s">
        <v>21</v>
      </c>
      <c r="D503" s="52">
        <v>44133</v>
      </c>
      <c r="E503" s="53" t="s">
        <v>22</v>
      </c>
      <c r="F503" s="54">
        <v>38</v>
      </c>
      <c r="G503" s="55">
        <v>1</v>
      </c>
      <c r="H503" s="114">
        <v>9908125</v>
      </c>
      <c r="I503" s="106">
        <v>8387</v>
      </c>
      <c r="J503" s="97"/>
      <c r="K503" s="120"/>
      <c r="L503" s="87"/>
      <c r="M503" s="82"/>
      <c r="N503" s="15"/>
      <c r="O503" s="109"/>
      <c r="P503" s="97"/>
      <c r="Q503" s="97"/>
    </row>
    <row r="504" spans="1:17" ht="17.25">
      <c r="A504" s="50">
        <v>501</v>
      </c>
      <c r="B504" s="51" t="s">
        <v>1929</v>
      </c>
      <c r="C504" s="51" t="s">
        <v>1928</v>
      </c>
      <c r="D504" s="84">
        <v>44791</v>
      </c>
      <c r="E504" s="53" t="s">
        <v>18</v>
      </c>
      <c r="F504" s="54"/>
      <c r="G504" s="55">
        <v>1</v>
      </c>
      <c r="H504" s="147">
        <v>9855742</v>
      </c>
      <c r="I504" s="136">
        <v>6167</v>
      </c>
      <c r="J504" s="58"/>
      <c r="K504" s="137"/>
      <c r="L504" s="138"/>
      <c r="M504" s="139"/>
      <c r="N504" s="140"/>
      <c r="O504" s="141"/>
      <c r="P504" s="58"/>
      <c r="Q504" s="58"/>
    </row>
    <row r="505" spans="1:17" ht="17.25">
      <c r="A505" s="50">
        <v>502</v>
      </c>
      <c r="B505" s="51" t="s">
        <v>469</v>
      </c>
      <c r="C505" s="51" t="s">
        <v>470</v>
      </c>
      <c r="D505" s="52">
        <v>43559</v>
      </c>
      <c r="E505" s="53" t="s">
        <v>190</v>
      </c>
      <c r="F505" s="54">
        <v>32</v>
      </c>
      <c r="G505" s="55">
        <v>1</v>
      </c>
      <c r="H505" s="107">
        <v>9851305</v>
      </c>
      <c r="I505" s="80">
        <v>6045</v>
      </c>
      <c r="J505" s="95"/>
      <c r="K505" s="119"/>
      <c r="L505" s="82"/>
      <c r="M505" s="82"/>
      <c r="N505" s="53"/>
      <c r="O505" s="108"/>
      <c r="P505" s="95"/>
      <c r="Q505" s="97"/>
    </row>
    <row r="506" spans="1:17" ht="17.25">
      <c r="A506" s="50">
        <v>503</v>
      </c>
      <c r="B506" s="51" t="s">
        <v>1594</v>
      </c>
      <c r="C506" s="51" t="s">
        <v>1593</v>
      </c>
      <c r="D506" s="52">
        <v>44392</v>
      </c>
      <c r="E506" s="53" t="s">
        <v>18</v>
      </c>
      <c r="F506" s="54">
        <v>24</v>
      </c>
      <c r="G506" s="55" t="e">
        <f>ROUNDUP(DATEDIF(D506,$B$865,"d")/7,0)</f>
        <v>#VALUE!</v>
      </c>
      <c r="H506" s="147">
        <v>9845465</v>
      </c>
      <c r="I506" s="136">
        <v>5818</v>
      </c>
      <c r="J506" s="58"/>
      <c r="K506" s="137"/>
      <c r="L506" s="138"/>
      <c r="M506" s="139"/>
      <c r="N506" s="140"/>
      <c r="O506" s="141"/>
      <c r="P506" s="58"/>
      <c r="Q506" s="58"/>
    </row>
    <row r="507" spans="1:17" ht="17.25">
      <c r="A507" s="50">
        <v>504</v>
      </c>
      <c r="B507" s="53" t="s">
        <v>885</v>
      </c>
      <c r="C507" s="53" t="s">
        <v>885</v>
      </c>
      <c r="D507" s="52">
        <v>43160</v>
      </c>
      <c r="E507" s="53" t="s">
        <v>22</v>
      </c>
      <c r="F507" s="86">
        <v>36</v>
      </c>
      <c r="G507" s="55">
        <v>1</v>
      </c>
      <c r="H507" s="107">
        <v>9829298</v>
      </c>
      <c r="I507" s="80">
        <v>6759</v>
      </c>
      <c r="J507" s="95"/>
      <c r="K507" s="119"/>
      <c r="L507" s="82"/>
      <c r="M507" s="82"/>
      <c r="N507" s="53"/>
      <c r="O507" s="108"/>
      <c r="P507" s="95"/>
      <c r="Q507" s="97"/>
    </row>
    <row r="508" spans="1:17" ht="17.25">
      <c r="A508" s="50">
        <v>505</v>
      </c>
      <c r="B508" s="53" t="s">
        <v>1554</v>
      </c>
      <c r="C508" s="53" t="s">
        <v>1554</v>
      </c>
      <c r="D508" s="103">
        <v>44364</v>
      </c>
      <c r="E508" s="53" t="s">
        <v>64</v>
      </c>
      <c r="F508" s="55">
        <v>61</v>
      </c>
      <c r="G508" s="53">
        <v>1</v>
      </c>
      <c r="H508" s="111">
        <v>9758520</v>
      </c>
      <c r="I508" s="105">
        <v>6480</v>
      </c>
      <c r="J508" s="97"/>
      <c r="K508" s="120"/>
      <c r="L508" s="87"/>
      <c r="M508" s="82"/>
      <c r="N508" s="15"/>
      <c r="O508" s="109"/>
      <c r="P508" s="97"/>
      <c r="Q508" s="97"/>
    </row>
    <row r="509" spans="1:17" ht="17.25">
      <c r="A509" s="50">
        <v>506</v>
      </c>
      <c r="B509" s="53" t="s">
        <v>275</v>
      </c>
      <c r="C509" s="53" t="s">
        <v>276</v>
      </c>
      <c r="D509" s="6">
        <v>43755</v>
      </c>
      <c r="E509" s="15" t="s">
        <v>190</v>
      </c>
      <c r="F509" s="70">
        <v>20</v>
      </c>
      <c r="G509" s="55">
        <v>1</v>
      </c>
      <c r="H509" s="115">
        <v>9712660</v>
      </c>
      <c r="I509" s="128">
        <v>6347</v>
      </c>
      <c r="J509" s="97"/>
      <c r="K509" s="120"/>
      <c r="L509" s="87"/>
      <c r="M509" s="82"/>
      <c r="N509" s="15"/>
      <c r="O509" s="109"/>
      <c r="P509" s="97"/>
      <c r="Q509" s="97"/>
    </row>
    <row r="510" spans="1:17" ht="17.25">
      <c r="A510" s="50">
        <v>507</v>
      </c>
      <c r="B510" s="53" t="s">
        <v>1282</v>
      </c>
      <c r="C510" s="53" t="s">
        <v>1282</v>
      </c>
      <c r="D510" s="52">
        <v>42705</v>
      </c>
      <c r="E510" s="53" t="s">
        <v>1283</v>
      </c>
      <c r="F510" s="86"/>
      <c r="G510" s="55">
        <v>1</v>
      </c>
      <c r="H510" s="111">
        <v>9563885</v>
      </c>
      <c r="I510" s="105">
        <v>8248</v>
      </c>
      <c r="J510" s="95"/>
      <c r="K510" s="119"/>
      <c r="L510" s="82"/>
      <c r="M510" s="82"/>
      <c r="N510" s="53"/>
      <c r="O510" s="108"/>
      <c r="P510" s="95"/>
      <c r="Q510" s="97"/>
    </row>
    <row r="511" spans="1:17" ht="17.25">
      <c r="A511" s="50">
        <v>508</v>
      </c>
      <c r="B511" s="51" t="s">
        <v>780</v>
      </c>
      <c r="C511" s="51" t="s">
        <v>781</v>
      </c>
      <c r="D511" s="52">
        <v>43272</v>
      </c>
      <c r="E511" s="53" t="s">
        <v>64</v>
      </c>
      <c r="F511" s="54"/>
      <c r="G511" s="55">
        <v>1</v>
      </c>
      <c r="H511" s="107">
        <v>9527140</v>
      </c>
      <c r="I511" s="81">
        <v>6847</v>
      </c>
      <c r="J511" s="95"/>
      <c r="K511" s="119"/>
      <c r="L511" s="82"/>
      <c r="M511" s="82"/>
      <c r="N511" s="53"/>
      <c r="O511" s="108"/>
      <c r="P511" s="95"/>
      <c r="Q511" s="97"/>
    </row>
    <row r="512" spans="1:17" ht="17.25">
      <c r="A512" s="50">
        <v>509</v>
      </c>
      <c r="B512" s="53" t="s">
        <v>642</v>
      </c>
      <c r="C512" s="53" t="s">
        <v>643</v>
      </c>
      <c r="D512" s="52">
        <v>43412</v>
      </c>
      <c r="E512" s="53" t="s">
        <v>187</v>
      </c>
      <c r="F512" s="54"/>
      <c r="G512" s="55">
        <v>1</v>
      </c>
      <c r="H512" s="107">
        <v>9512936</v>
      </c>
      <c r="I512" s="80">
        <v>6448</v>
      </c>
      <c r="J512" s="95"/>
      <c r="K512" s="119"/>
      <c r="L512" s="82"/>
      <c r="M512" s="82"/>
      <c r="N512" s="53"/>
      <c r="O512" s="108"/>
      <c r="P512" s="95"/>
      <c r="Q512" s="97"/>
    </row>
    <row r="513" spans="1:17" ht="17.25">
      <c r="A513" s="50">
        <v>510</v>
      </c>
      <c r="B513" s="51" t="s">
        <v>2004</v>
      </c>
      <c r="C513" s="51" t="s">
        <v>2004</v>
      </c>
      <c r="D513" s="84">
        <v>44854</v>
      </c>
      <c r="E513" s="53" t="s">
        <v>32</v>
      </c>
      <c r="F513" s="54"/>
      <c r="G513" s="55">
        <v>1</v>
      </c>
      <c r="H513" s="147">
        <v>9494983</v>
      </c>
      <c r="I513" s="136">
        <v>6224</v>
      </c>
      <c r="J513" s="58"/>
      <c r="K513" s="137"/>
      <c r="L513" s="138"/>
      <c r="M513" s="139"/>
      <c r="N513" s="140"/>
      <c r="O513" s="141"/>
      <c r="P513" s="58"/>
      <c r="Q513" s="58"/>
    </row>
    <row r="514" spans="1:17" ht="17.25">
      <c r="A514" s="50">
        <v>511</v>
      </c>
      <c r="B514" s="51" t="s">
        <v>909</v>
      </c>
      <c r="C514" s="51" t="s">
        <v>910</v>
      </c>
      <c r="D514" s="52">
        <v>43132</v>
      </c>
      <c r="E514" s="57" t="s">
        <v>18</v>
      </c>
      <c r="F514" s="54">
        <v>32</v>
      </c>
      <c r="G514" s="55">
        <v>1</v>
      </c>
      <c r="H514" s="107">
        <v>9444917</v>
      </c>
      <c r="I514" s="81">
        <v>7187</v>
      </c>
      <c r="J514" s="95"/>
      <c r="K514" s="119"/>
      <c r="L514" s="82"/>
      <c r="M514" s="82"/>
      <c r="N514" s="53"/>
      <c r="O514" s="108"/>
      <c r="P514" s="95"/>
      <c r="Q514" s="97"/>
    </row>
    <row r="515" spans="1:17" ht="17.25">
      <c r="A515" s="50">
        <v>512</v>
      </c>
      <c r="B515" s="51" t="s">
        <v>881</v>
      </c>
      <c r="C515" s="51" t="s">
        <v>882</v>
      </c>
      <c r="D515" s="52">
        <v>43167</v>
      </c>
      <c r="E515" s="57" t="s">
        <v>187</v>
      </c>
      <c r="F515" s="54"/>
      <c r="G515" s="55">
        <v>1</v>
      </c>
      <c r="H515" s="107">
        <v>9363720</v>
      </c>
      <c r="I515" s="81">
        <v>6443</v>
      </c>
      <c r="J515" s="95"/>
      <c r="K515" s="119"/>
      <c r="L515" s="82"/>
      <c r="M515" s="82"/>
      <c r="N515" s="53"/>
      <c r="O515" s="108"/>
      <c r="P515" s="95"/>
      <c r="Q515" s="97"/>
    </row>
    <row r="516" spans="1:17" ht="17.25">
      <c r="A516" s="50">
        <v>513</v>
      </c>
      <c r="B516" s="53" t="s">
        <v>913</v>
      </c>
      <c r="C516" s="53" t="s">
        <v>913</v>
      </c>
      <c r="D516" s="52">
        <v>43125</v>
      </c>
      <c r="E516" s="53" t="s">
        <v>190</v>
      </c>
      <c r="F516" s="54">
        <v>36</v>
      </c>
      <c r="G516" s="55">
        <v>1</v>
      </c>
      <c r="H516" s="107">
        <v>9350300</v>
      </c>
      <c r="I516" s="80">
        <v>6758</v>
      </c>
      <c r="J516" s="95"/>
      <c r="K516" s="119"/>
      <c r="L516" s="82"/>
      <c r="M516" s="82"/>
      <c r="N516" s="53"/>
      <c r="O516" s="108"/>
      <c r="P516" s="95"/>
      <c r="Q516" s="97"/>
    </row>
    <row r="517" spans="1:17" ht="17.25">
      <c r="A517" s="50">
        <v>514</v>
      </c>
      <c r="B517" s="51" t="s">
        <v>1872</v>
      </c>
      <c r="C517" s="51" t="s">
        <v>1871</v>
      </c>
      <c r="D517" s="168">
        <v>44700</v>
      </c>
      <c r="E517" s="53" t="s">
        <v>26</v>
      </c>
      <c r="F517" s="54">
        <v>63</v>
      </c>
      <c r="G517" s="55">
        <v>1</v>
      </c>
      <c r="H517" s="147">
        <v>9333190</v>
      </c>
      <c r="I517" s="136">
        <v>5234</v>
      </c>
      <c r="J517" s="58"/>
      <c r="K517" s="137"/>
      <c r="L517" s="138"/>
      <c r="M517" s="139"/>
      <c r="N517" s="140"/>
      <c r="O517" s="141"/>
      <c r="P517" s="58"/>
      <c r="Q517" s="58"/>
    </row>
    <row r="518" spans="1:17" ht="17.25">
      <c r="A518" s="50">
        <v>515</v>
      </c>
      <c r="B518" s="51" t="s">
        <v>1976</v>
      </c>
      <c r="C518" s="51" t="s">
        <v>1975</v>
      </c>
      <c r="D518" s="274">
        <v>44833</v>
      </c>
      <c r="E518" s="53" t="s">
        <v>64</v>
      </c>
      <c r="F518" s="54">
        <v>41</v>
      </c>
      <c r="G518" s="55">
        <v>1</v>
      </c>
      <c r="H518" s="147">
        <v>9325120</v>
      </c>
      <c r="I518" s="136">
        <v>6062</v>
      </c>
      <c r="J518" s="58"/>
      <c r="K518" s="137"/>
      <c r="L518" s="138"/>
      <c r="M518" s="139"/>
      <c r="N518" s="140"/>
      <c r="O518" s="141"/>
      <c r="P518" s="58"/>
      <c r="Q518" s="58"/>
    </row>
    <row r="519" spans="1:17" ht="17.25">
      <c r="A519" s="50">
        <v>516</v>
      </c>
      <c r="B519" s="51" t="s">
        <v>308</v>
      </c>
      <c r="C519" s="51" t="s">
        <v>309</v>
      </c>
      <c r="D519" s="52">
        <v>43734</v>
      </c>
      <c r="E519" s="57" t="s">
        <v>190</v>
      </c>
      <c r="F519" s="54">
        <v>65</v>
      </c>
      <c r="G519" s="55" t="e">
        <f>ROUNDUP(_xlfnodf.SKEWP(D519,$B$638,"d")/7,0)</f>
        <v>#NAME?</v>
      </c>
      <c r="H519" s="107">
        <v>9315280</v>
      </c>
      <c r="I519" s="81">
        <v>6705</v>
      </c>
      <c r="J519" s="95"/>
      <c r="K519" s="119"/>
      <c r="L519" s="82"/>
      <c r="M519" s="82"/>
      <c r="N519" s="53"/>
      <c r="O519" s="108"/>
      <c r="P519" s="95"/>
      <c r="Q519" s="97"/>
    </row>
    <row r="520" spans="1:17" ht="17.25">
      <c r="A520" s="50">
        <v>517</v>
      </c>
      <c r="B520" s="51" t="s">
        <v>1724</v>
      </c>
      <c r="C520" s="51" t="s">
        <v>1724</v>
      </c>
      <c r="D520" s="84">
        <v>44511</v>
      </c>
      <c r="E520" s="53" t="s">
        <v>64</v>
      </c>
      <c r="F520" s="54"/>
      <c r="G520" s="55">
        <v>1</v>
      </c>
      <c r="H520" s="147">
        <v>9234170</v>
      </c>
      <c r="I520" s="136">
        <v>9572</v>
      </c>
      <c r="J520" s="58"/>
      <c r="K520" s="137"/>
      <c r="L520" s="138"/>
      <c r="M520" s="139"/>
      <c r="N520" s="140"/>
      <c r="O520" s="141"/>
      <c r="P520" s="58"/>
      <c r="Q520" s="58"/>
    </row>
    <row r="521" spans="1:17" ht="17.25">
      <c r="A521" s="50">
        <v>518</v>
      </c>
      <c r="B521" s="51" t="s">
        <v>1787</v>
      </c>
      <c r="C521" s="51" t="s">
        <v>1786</v>
      </c>
      <c r="D521" s="168">
        <v>44581</v>
      </c>
      <c r="E521" s="53" t="s">
        <v>18</v>
      </c>
      <c r="F521" s="54"/>
      <c r="G521" s="55">
        <v>1</v>
      </c>
      <c r="H521" s="147">
        <v>9203152</v>
      </c>
      <c r="I521" s="136">
        <v>4973</v>
      </c>
      <c r="J521" s="58"/>
      <c r="K521" s="137"/>
      <c r="L521" s="138"/>
      <c r="M521" s="139"/>
      <c r="N521" s="140"/>
      <c r="O521" s="141"/>
      <c r="P521" s="58"/>
      <c r="Q521" s="58"/>
    </row>
    <row r="522" spans="1:17" ht="17.25">
      <c r="A522" s="50">
        <v>519</v>
      </c>
      <c r="B522" s="92">
        <v>1945</v>
      </c>
      <c r="C522" s="92">
        <v>1945</v>
      </c>
      <c r="D522" s="52">
        <v>42845</v>
      </c>
      <c r="E522" s="57" t="s">
        <v>1166</v>
      </c>
      <c r="F522" s="54">
        <v>29</v>
      </c>
      <c r="G522" s="55">
        <v>1</v>
      </c>
      <c r="H522" s="111">
        <v>9126832</v>
      </c>
      <c r="I522" s="101">
        <v>7321</v>
      </c>
      <c r="J522" s="95"/>
      <c r="K522" s="119"/>
      <c r="L522" s="82"/>
      <c r="M522" s="82"/>
      <c r="N522" s="53"/>
      <c r="O522" s="108"/>
      <c r="P522" s="95"/>
      <c r="Q522" s="97"/>
    </row>
    <row r="523" spans="1:17" ht="17.25">
      <c r="A523" s="50">
        <v>520</v>
      </c>
      <c r="B523" s="51" t="s">
        <v>1868</v>
      </c>
      <c r="C523" s="51" t="s">
        <v>1867</v>
      </c>
      <c r="D523" s="168">
        <v>44693</v>
      </c>
      <c r="E523" s="53" t="s">
        <v>22</v>
      </c>
      <c r="F523" s="54">
        <v>53</v>
      </c>
      <c r="G523" s="55">
        <v>1</v>
      </c>
      <c r="H523" s="147">
        <v>9079975</v>
      </c>
      <c r="I523" s="136">
        <v>5262</v>
      </c>
      <c r="J523" s="58"/>
      <c r="K523" s="137"/>
      <c r="L523" s="138"/>
      <c r="M523" s="139"/>
      <c r="N523" s="140"/>
      <c r="O523" s="141"/>
      <c r="P523" s="58"/>
      <c r="Q523" s="58"/>
    </row>
    <row r="524" spans="1:17" ht="17.25">
      <c r="A524" s="50">
        <v>521</v>
      </c>
      <c r="B524" s="51" t="s">
        <v>326</v>
      </c>
      <c r="C524" s="51" t="s">
        <v>327</v>
      </c>
      <c r="D524" s="52">
        <v>43720</v>
      </c>
      <c r="E524" s="53" t="s">
        <v>187</v>
      </c>
      <c r="F524" s="54">
        <v>45</v>
      </c>
      <c r="G524" s="55" t="e">
        <f>ROUNDUP(_xlfnodf.SKEWP(D524,$B$631,"d")/7,0)</f>
        <v>#NAME?</v>
      </c>
      <c r="H524" s="107">
        <v>8910805</v>
      </c>
      <c r="I524" s="80">
        <v>6649</v>
      </c>
      <c r="J524" s="95"/>
      <c r="K524" s="119"/>
      <c r="L524" s="82"/>
      <c r="M524" s="82"/>
      <c r="N524" s="53"/>
      <c r="O524" s="108"/>
      <c r="P524" s="95"/>
      <c r="Q524" s="97"/>
    </row>
    <row r="525" spans="1:17" ht="17.25">
      <c r="A525" s="50">
        <v>522</v>
      </c>
      <c r="B525" s="53" t="s">
        <v>870</v>
      </c>
      <c r="C525" s="53" t="s">
        <v>871</v>
      </c>
      <c r="D525" s="52">
        <v>43174</v>
      </c>
      <c r="E525" s="53" t="s">
        <v>15</v>
      </c>
      <c r="F525" s="54">
        <v>35</v>
      </c>
      <c r="G525" s="55">
        <v>1</v>
      </c>
      <c r="H525" s="107">
        <v>8878705</v>
      </c>
      <c r="I525" s="80">
        <v>5602</v>
      </c>
      <c r="J525" s="95"/>
      <c r="K525" s="119"/>
      <c r="L525" s="82"/>
      <c r="M525" s="82"/>
      <c r="N525" s="53"/>
      <c r="O525" s="108"/>
      <c r="P525" s="95"/>
      <c r="Q525" s="97"/>
    </row>
    <row r="526" spans="1:17" ht="17.25">
      <c r="A526" s="50">
        <v>523</v>
      </c>
      <c r="B526" s="53" t="s">
        <v>872</v>
      </c>
      <c r="C526" s="53" t="s">
        <v>873</v>
      </c>
      <c r="D526" s="52">
        <v>43174</v>
      </c>
      <c r="E526" s="53" t="s">
        <v>26</v>
      </c>
      <c r="F526" s="54">
        <v>20</v>
      </c>
      <c r="G526" s="55">
        <v>1</v>
      </c>
      <c r="H526" s="113">
        <v>8779290</v>
      </c>
      <c r="I526" s="127">
        <v>5825</v>
      </c>
      <c r="J526" s="95"/>
      <c r="K526" s="119"/>
      <c r="L526" s="82"/>
      <c r="M526" s="82"/>
      <c r="N526" s="53"/>
      <c r="O526" s="108"/>
      <c r="P526" s="95"/>
      <c r="Q526" s="97"/>
    </row>
    <row r="527" spans="1:17" ht="17.25">
      <c r="A527" s="50">
        <v>524</v>
      </c>
      <c r="B527" s="51" t="s">
        <v>1673</v>
      </c>
      <c r="C527" s="51" t="s">
        <v>1672</v>
      </c>
      <c r="D527" s="52">
        <v>44462</v>
      </c>
      <c r="E527" s="53" t="s">
        <v>32</v>
      </c>
      <c r="F527" s="54"/>
      <c r="G527" s="55">
        <v>1</v>
      </c>
      <c r="H527" s="147">
        <v>8746388</v>
      </c>
      <c r="I527" s="136">
        <v>7866</v>
      </c>
      <c r="J527" s="58"/>
      <c r="K527" s="137"/>
      <c r="L527" s="138"/>
      <c r="M527" s="139"/>
      <c r="N527" s="140"/>
      <c r="O527" s="141"/>
      <c r="P527" s="58"/>
      <c r="Q527" s="58"/>
    </row>
    <row r="528" spans="1:17" ht="17.25">
      <c r="A528" s="50">
        <v>525</v>
      </c>
      <c r="B528" s="51" t="s">
        <v>1947</v>
      </c>
      <c r="C528" s="51" t="s">
        <v>1946</v>
      </c>
      <c r="D528" s="84">
        <v>44805</v>
      </c>
      <c r="E528" s="53" t="s">
        <v>18</v>
      </c>
      <c r="F528" s="54"/>
      <c r="G528" s="55">
        <v>1</v>
      </c>
      <c r="H528" s="147">
        <v>8734700</v>
      </c>
      <c r="I528" s="136">
        <v>5761</v>
      </c>
      <c r="J528" s="58"/>
      <c r="K528" s="137"/>
      <c r="L528" s="138"/>
      <c r="M528" s="139"/>
      <c r="N528" s="140"/>
      <c r="O528" s="141"/>
      <c r="P528" s="58"/>
      <c r="Q528" s="58"/>
    </row>
    <row r="529" spans="1:17" ht="17.25">
      <c r="A529" s="50">
        <v>526</v>
      </c>
      <c r="B529" s="51" t="s">
        <v>1879</v>
      </c>
      <c r="C529" s="51" t="s">
        <v>1878</v>
      </c>
      <c r="D529" s="168">
        <v>44714</v>
      </c>
      <c r="E529" s="53" t="s">
        <v>26</v>
      </c>
      <c r="F529" s="54">
        <v>55</v>
      </c>
      <c r="G529" s="55">
        <v>1</v>
      </c>
      <c r="H529" s="147">
        <v>8727480</v>
      </c>
      <c r="I529" s="136">
        <v>5211</v>
      </c>
      <c r="J529" s="58"/>
      <c r="K529" s="137"/>
      <c r="L529" s="138"/>
      <c r="M529" s="139"/>
      <c r="N529" s="140"/>
      <c r="O529" s="141"/>
      <c r="P529" s="58"/>
      <c r="Q529" s="58"/>
    </row>
    <row r="530" spans="1:17" ht="17.25">
      <c r="A530" s="50">
        <v>527</v>
      </c>
      <c r="B530" s="53" t="s">
        <v>1006</v>
      </c>
      <c r="C530" s="53" t="s">
        <v>1007</v>
      </c>
      <c r="D530" s="84">
        <v>43027</v>
      </c>
      <c r="E530" s="57" t="s">
        <v>26</v>
      </c>
      <c r="F530" s="55">
        <v>32</v>
      </c>
      <c r="G530" s="55">
        <v>1</v>
      </c>
      <c r="H530" s="111">
        <v>8710899</v>
      </c>
      <c r="I530" s="101">
        <v>6109</v>
      </c>
      <c r="J530" s="95"/>
      <c r="K530" s="119"/>
      <c r="L530" s="82"/>
      <c r="M530" s="82"/>
      <c r="N530" s="53"/>
      <c r="O530" s="108"/>
      <c r="P530" s="95"/>
      <c r="Q530" s="97"/>
    </row>
    <row r="531" spans="1:17" ht="17.25">
      <c r="A531" s="50">
        <v>528</v>
      </c>
      <c r="B531" s="51" t="s">
        <v>20</v>
      </c>
      <c r="C531" s="51" t="s">
        <v>21</v>
      </c>
      <c r="D531" s="52">
        <v>44126</v>
      </c>
      <c r="E531" s="53" t="s">
        <v>22</v>
      </c>
      <c r="F531" s="54">
        <v>38</v>
      </c>
      <c r="G531" s="55">
        <v>1</v>
      </c>
      <c r="H531" s="114">
        <v>8697505</v>
      </c>
      <c r="I531" s="106">
        <v>7377</v>
      </c>
      <c r="J531" s="97"/>
      <c r="K531" s="120"/>
      <c r="L531" s="87"/>
      <c r="M531" s="82"/>
      <c r="N531" s="15"/>
      <c r="O531" s="109"/>
      <c r="P531" s="97"/>
      <c r="Q531" s="97"/>
    </row>
    <row r="532" spans="1:17" ht="17.25">
      <c r="A532" s="50">
        <v>529</v>
      </c>
      <c r="B532" s="51" t="s">
        <v>492</v>
      </c>
      <c r="C532" s="51" t="s">
        <v>493</v>
      </c>
      <c r="D532" s="52">
        <v>43545</v>
      </c>
      <c r="E532" s="53" t="s">
        <v>15</v>
      </c>
      <c r="F532" s="54">
        <v>33</v>
      </c>
      <c r="G532" s="55">
        <v>1</v>
      </c>
      <c r="H532" s="107">
        <v>8692315</v>
      </c>
      <c r="I532" s="81">
        <v>5478</v>
      </c>
      <c r="J532" s="95"/>
      <c r="K532" s="119"/>
      <c r="L532" s="82"/>
      <c r="M532" s="82"/>
      <c r="N532" s="53"/>
      <c r="O532" s="108"/>
      <c r="P532" s="95"/>
      <c r="Q532" s="97"/>
    </row>
    <row r="533" spans="1:17" ht="17.25">
      <c r="A533" s="50">
        <v>530</v>
      </c>
      <c r="B533" s="53" t="s">
        <v>853</v>
      </c>
      <c r="C533" s="53" t="s">
        <v>854</v>
      </c>
      <c r="D533" s="52">
        <v>43188</v>
      </c>
      <c r="E533" s="53" t="s">
        <v>22</v>
      </c>
      <c r="F533" s="54">
        <v>43</v>
      </c>
      <c r="G533" s="55">
        <v>1</v>
      </c>
      <c r="H533" s="107">
        <v>8679395</v>
      </c>
      <c r="I533" s="80">
        <v>6130</v>
      </c>
      <c r="J533" s="95"/>
      <c r="K533" s="119"/>
      <c r="L533" s="82"/>
      <c r="M533" s="82"/>
      <c r="N533" s="53"/>
      <c r="O533" s="108"/>
      <c r="P533" s="95"/>
      <c r="Q533" s="97"/>
    </row>
    <row r="534" spans="1:17" ht="17.25">
      <c r="A534" s="50">
        <v>531</v>
      </c>
      <c r="B534" s="53" t="s">
        <v>1275</v>
      </c>
      <c r="C534" s="53" t="s">
        <v>1276</v>
      </c>
      <c r="D534" s="52">
        <v>42719</v>
      </c>
      <c r="E534" s="53" t="s">
        <v>18</v>
      </c>
      <c r="F534" s="86">
        <v>23</v>
      </c>
      <c r="G534" s="55">
        <v>1</v>
      </c>
      <c r="H534" s="111">
        <v>8613615</v>
      </c>
      <c r="I534" s="105">
        <v>6663</v>
      </c>
      <c r="J534" s="95"/>
      <c r="K534" s="119"/>
      <c r="L534" s="82"/>
      <c r="M534" s="82"/>
      <c r="N534" s="53"/>
      <c r="O534" s="108"/>
      <c r="P534" s="95"/>
      <c r="Q534" s="97"/>
    </row>
    <row r="535" spans="1:17" ht="17.25">
      <c r="A535" s="50">
        <v>532</v>
      </c>
      <c r="B535" s="53" t="s">
        <v>729</v>
      </c>
      <c r="C535" s="53" t="s">
        <v>730</v>
      </c>
      <c r="D535" s="52">
        <v>43328</v>
      </c>
      <c r="E535" s="53" t="s">
        <v>18</v>
      </c>
      <c r="F535" s="54"/>
      <c r="G535" s="55">
        <v>1</v>
      </c>
      <c r="H535" s="107">
        <v>8582648</v>
      </c>
      <c r="I535" s="80">
        <v>6251</v>
      </c>
      <c r="J535" s="95"/>
      <c r="K535" s="119"/>
      <c r="L535" s="82"/>
      <c r="M535" s="82"/>
      <c r="N535" s="53"/>
      <c r="O535" s="108"/>
      <c r="P535" s="95"/>
      <c r="Q535" s="97"/>
    </row>
    <row r="536" spans="1:17" ht="17.25">
      <c r="A536" s="50">
        <v>533</v>
      </c>
      <c r="B536" s="51" t="s">
        <v>1934</v>
      </c>
      <c r="C536" s="51" t="s">
        <v>1935</v>
      </c>
      <c r="D536" s="168">
        <v>44798</v>
      </c>
      <c r="E536" s="53" t="s">
        <v>42</v>
      </c>
      <c r="F536" s="54"/>
      <c r="G536" s="55">
        <v>1</v>
      </c>
      <c r="H536" s="147">
        <v>8565430</v>
      </c>
      <c r="I536" s="136">
        <v>5960</v>
      </c>
      <c r="J536" s="58"/>
      <c r="K536" s="137"/>
      <c r="L536" s="138"/>
      <c r="M536" s="139"/>
      <c r="N536" s="140"/>
      <c r="O536" s="141"/>
      <c r="P536" s="58"/>
      <c r="Q536" s="58"/>
    </row>
    <row r="537" spans="1:17" ht="17.25">
      <c r="A537" s="50">
        <v>534</v>
      </c>
      <c r="B537" s="102" t="s">
        <v>971</v>
      </c>
      <c r="C537" s="51" t="s">
        <v>972</v>
      </c>
      <c r="D537" s="52">
        <v>43062</v>
      </c>
      <c r="E537" s="57" t="s">
        <v>18</v>
      </c>
      <c r="F537" s="54"/>
      <c r="G537" s="55">
        <v>1</v>
      </c>
      <c r="H537" s="111">
        <v>8539005</v>
      </c>
      <c r="I537" s="101">
        <v>5783</v>
      </c>
      <c r="J537" s="95"/>
      <c r="K537" s="119"/>
      <c r="L537" s="82"/>
      <c r="M537" s="82"/>
      <c r="N537" s="53"/>
      <c r="O537" s="108"/>
      <c r="P537" s="95"/>
      <c r="Q537" s="97"/>
    </row>
    <row r="538" spans="1:17" ht="17.25">
      <c r="A538" s="50">
        <v>535</v>
      </c>
      <c r="B538" s="51" t="s">
        <v>738</v>
      </c>
      <c r="C538" s="51" t="s">
        <v>739</v>
      </c>
      <c r="D538" s="52">
        <v>43321</v>
      </c>
      <c r="E538" s="53" t="s">
        <v>190</v>
      </c>
      <c r="F538" s="54">
        <v>41</v>
      </c>
      <c r="G538" s="55">
        <v>1</v>
      </c>
      <c r="H538" s="107">
        <v>8519533</v>
      </c>
      <c r="I538" s="81">
        <v>6196</v>
      </c>
      <c r="J538" s="95"/>
      <c r="K538" s="119"/>
      <c r="L538" s="82"/>
      <c r="M538" s="82"/>
      <c r="N538" s="53"/>
      <c r="O538" s="108"/>
      <c r="P538" s="95"/>
      <c r="Q538" s="97"/>
    </row>
    <row r="539" spans="1:17" ht="17.25">
      <c r="A539" s="50">
        <v>536</v>
      </c>
      <c r="B539" s="51" t="s">
        <v>2062</v>
      </c>
      <c r="C539" s="51" t="s">
        <v>2062</v>
      </c>
      <c r="D539" s="84">
        <v>44903</v>
      </c>
      <c r="E539" s="53" t="s">
        <v>15</v>
      </c>
      <c r="F539" s="54">
        <v>55</v>
      </c>
      <c r="G539" s="55">
        <v>1</v>
      </c>
      <c r="H539" s="147">
        <v>8501425</v>
      </c>
      <c r="I539" s="136">
        <v>5120</v>
      </c>
      <c r="J539" s="58"/>
      <c r="K539" s="137"/>
      <c r="L539" s="138"/>
      <c r="M539" s="139"/>
      <c r="N539" s="140"/>
      <c r="O539" s="141"/>
      <c r="P539" s="58"/>
      <c r="Q539" s="58"/>
    </row>
    <row r="540" spans="1:17" ht="17.25">
      <c r="A540" s="50">
        <v>537</v>
      </c>
      <c r="B540" s="51" t="s">
        <v>1572</v>
      </c>
      <c r="C540" s="51" t="s">
        <v>1573</v>
      </c>
      <c r="D540" s="52">
        <v>44378</v>
      </c>
      <c r="E540" s="53" t="s">
        <v>18</v>
      </c>
      <c r="F540" s="54">
        <v>46</v>
      </c>
      <c r="G540" s="55" t="e">
        <f>ROUNDUP(DATEDIF(D540,$B$853,"d")/7,0)</f>
        <v>#VALUE!</v>
      </c>
      <c r="H540" s="147">
        <v>8490370</v>
      </c>
      <c r="I540" s="136">
        <v>6181</v>
      </c>
      <c r="J540" s="58"/>
      <c r="K540" s="137"/>
      <c r="L540" s="138"/>
      <c r="M540" s="139"/>
      <c r="N540" s="140"/>
      <c r="O540" s="141"/>
      <c r="P540" s="58"/>
      <c r="Q540" s="58"/>
    </row>
    <row r="541" spans="1:17" ht="17.25">
      <c r="A541" s="50">
        <v>538</v>
      </c>
      <c r="B541" s="51" t="s">
        <v>1996</v>
      </c>
      <c r="C541" s="51" t="s">
        <v>1995</v>
      </c>
      <c r="D541" s="84">
        <v>44854</v>
      </c>
      <c r="E541" s="53" t="s">
        <v>22</v>
      </c>
      <c r="F541" s="54">
        <v>38</v>
      </c>
      <c r="G541" s="55">
        <v>1</v>
      </c>
      <c r="H541" s="147">
        <v>8487230</v>
      </c>
      <c r="I541" s="136">
        <v>4350</v>
      </c>
      <c r="J541" s="58"/>
      <c r="K541" s="137"/>
      <c r="L541" s="138"/>
      <c r="M541" s="139"/>
      <c r="N541" s="140"/>
      <c r="O541" s="141"/>
      <c r="P541" s="58"/>
      <c r="Q541" s="58"/>
    </row>
    <row r="542" spans="1:17" ht="17.25">
      <c r="A542" s="50">
        <v>539</v>
      </c>
      <c r="B542" s="51" t="s">
        <v>1711</v>
      </c>
      <c r="C542" s="51" t="s">
        <v>1710</v>
      </c>
      <c r="D542" s="168">
        <v>44497</v>
      </c>
      <c r="E542" s="53" t="s">
        <v>18</v>
      </c>
      <c r="F542" s="54"/>
      <c r="G542" s="55">
        <v>1</v>
      </c>
      <c r="H542" s="147">
        <v>8456030</v>
      </c>
      <c r="I542" s="136">
        <v>5641</v>
      </c>
      <c r="J542" s="58"/>
      <c r="K542" s="137"/>
      <c r="L542" s="138"/>
      <c r="M542" s="139"/>
      <c r="N542" s="140"/>
      <c r="O542" s="141"/>
      <c r="P542" s="58"/>
      <c r="Q542" s="58"/>
    </row>
    <row r="543" spans="1:17" ht="17.25">
      <c r="A543" s="50">
        <v>540</v>
      </c>
      <c r="B543" s="51" t="s">
        <v>330</v>
      </c>
      <c r="C543" s="51" t="s">
        <v>331</v>
      </c>
      <c r="D543" s="52">
        <v>43699</v>
      </c>
      <c r="E543" s="57" t="s">
        <v>26</v>
      </c>
      <c r="F543" s="54">
        <v>19</v>
      </c>
      <c r="G543" s="55">
        <v>1</v>
      </c>
      <c r="H543" s="107">
        <v>8426580</v>
      </c>
      <c r="I543" s="81">
        <v>5399</v>
      </c>
      <c r="J543" s="95"/>
      <c r="K543" s="119"/>
      <c r="L543" s="82"/>
      <c r="M543" s="82"/>
      <c r="N543" s="53"/>
      <c r="O543" s="108"/>
      <c r="P543" s="95"/>
      <c r="Q543" s="97"/>
    </row>
    <row r="544" spans="1:17" ht="17.25">
      <c r="A544" s="50">
        <v>541</v>
      </c>
      <c r="B544" s="51" t="s">
        <v>899</v>
      </c>
      <c r="C544" s="51" t="s">
        <v>900</v>
      </c>
      <c r="D544" s="52">
        <v>43146</v>
      </c>
      <c r="E544" s="57" t="s">
        <v>32</v>
      </c>
      <c r="F544" s="54"/>
      <c r="G544" s="55">
        <v>1</v>
      </c>
      <c r="H544" s="107">
        <v>8391705</v>
      </c>
      <c r="I544" s="81">
        <v>6405</v>
      </c>
      <c r="J544" s="95"/>
      <c r="K544" s="119"/>
      <c r="L544" s="82"/>
      <c r="M544" s="82"/>
      <c r="N544" s="53"/>
      <c r="O544" s="108"/>
      <c r="P544" s="95"/>
      <c r="Q544" s="97"/>
    </row>
    <row r="545" spans="1:17" ht="17.25">
      <c r="A545" s="50">
        <v>542</v>
      </c>
      <c r="B545" s="53" t="s">
        <v>616</v>
      </c>
      <c r="C545" s="53" t="s">
        <v>617</v>
      </c>
      <c r="D545" s="52">
        <v>43440</v>
      </c>
      <c r="E545" s="53" t="s">
        <v>26</v>
      </c>
      <c r="F545" s="54">
        <v>21</v>
      </c>
      <c r="G545" s="55">
        <v>1</v>
      </c>
      <c r="H545" s="107">
        <v>8383700</v>
      </c>
      <c r="I545" s="80">
        <v>5581</v>
      </c>
      <c r="J545" s="95"/>
      <c r="K545" s="119"/>
      <c r="L545" s="82"/>
      <c r="M545" s="82"/>
      <c r="N545" s="53"/>
      <c r="O545" s="108"/>
      <c r="P545" s="95"/>
      <c r="Q545" s="97"/>
    </row>
    <row r="546" spans="1:17" ht="17.25">
      <c r="A546" s="50">
        <v>543</v>
      </c>
      <c r="B546" s="53" t="s">
        <v>1199</v>
      </c>
      <c r="C546" s="53" t="s">
        <v>1200</v>
      </c>
      <c r="D546" s="52">
        <v>42810</v>
      </c>
      <c r="E546" s="53" t="s">
        <v>187</v>
      </c>
      <c r="F546" s="86">
        <v>25</v>
      </c>
      <c r="G546" s="55">
        <v>1</v>
      </c>
      <c r="H546" s="111">
        <v>8331444</v>
      </c>
      <c r="I546" s="125">
        <v>5728</v>
      </c>
      <c r="J546" s="95"/>
      <c r="K546" s="119"/>
      <c r="L546" s="82"/>
      <c r="M546" s="82"/>
      <c r="N546" s="53"/>
      <c r="O546" s="108"/>
      <c r="P546" s="95"/>
      <c r="Q546" s="97"/>
    </row>
    <row r="547" spans="1:17" ht="17.25">
      <c r="A547" s="50">
        <v>544</v>
      </c>
      <c r="B547" s="51" t="s">
        <v>45</v>
      </c>
      <c r="C547" s="51" t="s">
        <v>45</v>
      </c>
      <c r="D547" s="52">
        <v>44084</v>
      </c>
      <c r="E547" s="57" t="s">
        <v>15</v>
      </c>
      <c r="F547" s="54">
        <v>47</v>
      </c>
      <c r="G547" s="55">
        <v>1</v>
      </c>
      <c r="H547" s="114">
        <v>8261260</v>
      </c>
      <c r="I547" s="106">
        <v>5455</v>
      </c>
      <c r="J547" s="97"/>
      <c r="K547" s="120"/>
      <c r="L547" s="87"/>
      <c r="M547" s="82"/>
      <c r="N547" s="15"/>
      <c r="O547" s="109"/>
      <c r="P547" s="97"/>
      <c r="Q547" s="97"/>
    </row>
    <row r="548" spans="1:17" ht="17.25">
      <c r="A548" s="50">
        <v>545</v>
      </c>
      <c r="B548" s="53" t="s">
        <v>358</v>
      </c>
      <c r="C548" s="53" t="s">
        <v>359</v>
      </c>
      <c r="D548" s="52">
        <v>43678</v>
      </c>
      <c r="E548" s="53" t="s">
        <v>190</v>
      </c>
      <c r="F548" s="54">
        <v>29</v>
      </c>
      <c r="G548" s="55">
        <v>1</v>
      </c>
      <c r="H548" s="107">
        <v>8235707</v>
      </c>
      <c r="I548" s="80">
        <v>5505</v>
      </c>
      <c r="J548" s="95"/>
      <c r="K548" s="119"/>
      <c r="L548" s="82"/>
      <c r="M548" s="82"/>
      <c r="N548" s="53"/>
      <c r="O548" s="108"/>
      <c r="P548" s="95"/>
      <c r="Q548" s="97"/>
    </row>
    <row r="549" spans="1:17" ht="17.25">
      <c r="A549" s="50">
        <v>546</v>
      </c>
      <c r="B549" s="51" t="s">
        <v>1632</v>
      </c>
      <c r="C549" s="51" t="s">
        <v>1632</v>
      </c>
      <c r="D549" s="52">
        <v>44427</v>
      </c>
      <c r="E549" s="53" t="s">
        <v>15</v>
      </c>
      <c r="F549" s="54">
        <v>59</v>
      </c>
      <c r="G549" s="55">
        <v>1</v>
      </c>
      <c r="H549" s="147">
        <v>8142295</v>
      </c>
      <c r="I549" s="136">
        <v>5226</v>
      </c>
      <c r="J549" s="58"/>
      <c r="K549" s="137"/>
      <c r="L549" s="138"/>
      <c r="M549" s="139"/>
      <c r="N549" s="140"/>
      <c r="O549" s="141"/>
      <c r="P549" s="58"/>
      <c r="Q549" s="58"/>
    </row>
    <row r="550" spans="1:17" ht="17.25">
      <c r="A550" s="50">
        <v>547</v>
      </c>
      <c r="B550" s="51" t="s">
        <v>1677</v>
      </c>
      <c r="C550" s="51" t="s">
        <v>1676</v>
      </c>
      <c r="D550" s="52">
        <v>44462</v>
      </c>
      <c r="E550" s="53" t="s">
        <v>64</v>
      </c>
      <c r="F550" s="54"/>
      <c r="G550" s="55">
        <v>1</v>
      </c>
      <c r="H550" s="147">
        <v>8107795</v>
      </c>
      <c r="I550" s="136">
        <v>5025</v>
      </c>
      <c r="J550" s="58"/>
      <c r="K550" s="137"/>
      <c r="L550" s="138"/>
      <c r="M550" s="139"/>
      <c r="N550" s="140"/>
      <c r="O550" s="141"/>
      <c r="P550" s="58"/>
      <c r="Q550" s="58"/>
    </row>
    <row r="551" spans="1:17" ht="17.25">
      <c r="A551" s="50">
        <v>548</v>
      </c>
      <c r="B551" s="51" t="s">
        <v>841</v>
      </c>
      <c r="C551" s="51" t="s">
        <v>842</v>
      </c>
      <c r="D551" s="84">
        <v>43209</v>
      </c>
      <c r="E551" s="57" t="s">
        <v>26</v>
      </c>
      <c r="F551" s="54">
        <v>13</v>
      </c>
      <c r="G551" s="55">
        <v>1</v>
      </c>
      <c r="H551" s="107">
        <v>8070850</v>
      </c>
      <c r="I551" s="80">
        <v>5315</v>
      </c>
      <c r="J551" s="95"/>
      <c r="K551" s="119"/>
      <c r="L551" s="82"/>
      <c r="M551" s="82"/>
      <c r="N551" s="53"/>
      <c r="O551" s="108"/>
      <c r="P551" s="95"/>
      <c r="Q551" s="97"/>
    </row>
    <row r="552" spans="1:17" ht="17.25">
      <c r="A552" s="50">
        <v>549</v>
      </c>
      <c r="B552" s="53" t="s">
        <v>296</v>
      </c>
      <c r="C552" s="53" t="s">
        <v>297</v>
      </c>
      <c r="D552" s="52">
        <v>43776</v>
      </c>
      <c r="E552" s="53" t="s">
        <v>298</v>
      </c>
      <c r="F552" s="54"/>
      <c r="G552" s="55">
        <v>1</v>
      </c>
      <c r="H552" s="107">
        <v>8059690</v>
      </c>
      <c r="I552" s="80">
        <v>5496</v>
      </c>
      <c r="J552" s="97"/>
      <c r="K552" s="120"/>
      <c r="L552" s="87"/>
      <c r="M552" s="82"/>
      <c r="N552" s="15"/>
      <c r="O552" s="109"/>
      <c r="P552" s="97"/>
      <c r="Q552" s="97"/>
    </row>
    <row r="553" spans="1:17" ht="17.25">
      <c r="A553" s="50">
        <v>550</v>
      </c>
      <c r="B553" s="51" t="s">
        <v>1910</v>
      </c>
      <c r="C553" s="51" t="s">
        <v>1905</v>
      </c>
      <c r="D553" s="84">
        <v>44763</v>
      </c>
      <c r="E553" s="53" t="s">
        <v>18</v>
      </c>
      <c r="F553" s="54"/>
      <c r="G553" s="55">
        <v>1</v>
      </c>
      <c r="H553" s="147">
        <v>8055590</v>
      </c>
      <c r="I553" s="136">
        <v>4758</v>
      </c>
      <c r="J553" s="58"/>
      <c r="K553" s="137"/>
      <c r="L553" s="138"/>
      <c r="M553" s="139"/>
      <c r="N553" s="140"/>
      <c r="O553" s="141"/>
      <c r="P553" s="58"/>
      <c r="Q553" s="58"/>
    </row>
    <row r="554" spans="1:17" ht="17.25">
      <c r="A554" s="50">
        <v>551</v>
      </c>
      <c r="B554" s="51" t="s">
        <v>230</v>
      </c>
      <c r="C554" s="51" t="s">
        <v>230</v>
      </c>
      <c r="D554" s="52">
        <v>43867</v>
      </c>
      <c r="E554" s="53" t="s">
        <v>111</v>
      </c>
      <c r="F554" s="54"/>
      <c r="G554" s="55">
        <v>1</v>
      </c>
      <c r="H554" s="107">
        <v>8054695</v>
      </c>
      <c r="I554" s="80">
        <v>5537</v>
      </c>
      <c r="J554" s="97"/>
      <c r="K554" s="120"/>
      <c r="L554" s="87"/>
      <c r="M554" s="82"/>
      <c r="N554" s="15"/>
      <c r="O554" s="109"/>
      <c r="P554" s="97"/>
      <c r="Q554" s="97"/>
    </row>
    <row r="555" spans="1:17" ht="17.25">
      <c r="A555" s="50">
        <v>552</v>
      </c>
      <c r="B555" s="51" t="s">
        <v>1664</v>
      </c>
      <c r="C555" s="51" t="s">
        <v>1663</v>
      </c>
      <c r="D555" s="52">
        <v>44455</v>
      </c>
      <c r="E555" s="53" t="s">
        <v>37</v>
      </c>
      <c r="F555" s="54">
        <v>32</v>
      </c>
      <c r="G555" s="55">
        <v>1</v>
      </c>
      <c r="H555" s="147">
        <v>8052955</v>
      </c>
      <c r="I555" s="136">
        <v>4731</v>
      </c>
      <c r="J555" s="58"/>
      <c r="K555" s="137"/>
      <c r="L555" s="138"/>
      <c r="M555" s="139"/>
      <c r="N555" s="140"/>
      <c r="O555" s="141"/>
      <c r="P555" s="58"/>
      <c r="Q555" s="58"/>
    </row>
    <row r="556" spans="1:17" ht="17.25">
      <c r="A556" s="50">
        <v>553</v>
      </c>
      <c r="B556" s="53" t="s">
        <v>689</v>
      </c>
      <c r="C556" s="53" t="s">
        <v>690</v>
      </c>
      <c r="D556" s="52">
        <v>43370</v>
      </c>
      <c r="E556" s="53" t="s">
        <v>22</v>
      </c>
      <c r="F556" s="54">
        <v>39</v>
      </c>
      <c r="G556" s="55">
        <v>1</v>
      </c>
      <c r="H556" s="107">
        <v>8051738</v>
      </c>
      <c r="I556" s="80">
        <v>5419</v>
      </c>
      <c r="J556" s="95"/>
      <c r="K556" s="119"/>
      <c r="L556" s="82"/>
      <c r="M556" s="82"/>
      <c r="N556" s="53"/>
      <c r="O556" s="108"/>
      <c r="P556" s="95"/>
      <c r="Q556" s="97"/>
    </row>
    <row r="557" spans="1:17" ht="17.25">
      <c r="A557" s="50">
        <v>554</v>
      </c>
      <c r="B557" s="88" t="s">
        <v>1215</v>
      </c>
      <c r="C557" s="88" t="s">
        <v>1216</v>
      </c>
      <c r="D557" s="52">
        <v>42789</v>
      </c>
      <c r="E557" s="57" t="s">
        <v>15</v>
      </c>
      <c r="F557" s="54">
        <v>26</v>
      </c>
      <c r="G557" s="55">
        <v>1</v>
      </c>
      <c r="H557" s="111">
        <v>8048974</v>
      </c>
      <c r="I557" s="101">
        <v>5393</v>
      </c>
      <c r="J557" s="95"/>
      <c r="K557" s="119"/>
      <c r="L557" s="82"/>
      <c r="M557" s="82"/>
      <c r="N557" s="53"/>
      <c r="O557" s="108"/>
      <c r="P557" s="95"/>
      <c r="Q557" s="97"/>
    </row>
    <row r="558" spans="1:17" ht="17.25">
      <c r="A558" s="50">
        <v>555</v>
      </c>
      <c r="B558" s="51" t="s">
        <v>994</v>
      </c>
      <c r="C558" s="51" t="s">
        <v>995</v>
      </c>
      <c r="D558" s="52">
        <v>43034</v>
      </c>
      <c r="E558" s="57" t="s">
        <v>111</v>
      </c>
      <c r="F558" s="54"/>
      <c r="G558" s="55">
        <v>1</v>
      </c>
      <c r="H558" s="111">
        <v>7955300</v>
      </c>
      <c r="I558" s="101">
        <v>8125</v>
      </c>
      <c r="J558" s="95"/>
      <c r="K558" s="119"/>
      <c r="L558" s="82"/>
      <c r="M558" s="82"/>
      <c r="N558" s="53"/>
      <c r="O558" s="108"/>
      <c r="P558" s="95"/>
      <c r="Q558" s="97"/>
    </row>
    <row r="559" spans="1:17" ht="17.25">
      <c r="A559" s="50">
        <v>556</v>
      </c>
      <c r="B559" s="51" t="s">
        <v>1796</v>
      </c>
      <c r="C559" s="51" t="s">
        <v>1795</v>
      </c>
      <c r="D559" s="168">
        <v>44602</v>
      </c>
      <c r="E559" s="53" t="s">
        <v>26</v>
      </c>
      <c r="F559" s="210">
        <v>54</v>
      </c>
      <c r="G559" s="55">
        <v>1</v>
      </c>
      <c r="H559" s="147">
        <v>7849115</v>
      </c>
      <c r="I559" s="136">
        <v>4954</v>
      </c>
      <c r="J559" s="58"/>
      <c r="K559" s="137"/>
      <c r="L559" s="138"/>
      <c r="M559" s="139"/>
      <c r="N559" s="140"/>
      <c r="O559" s="141"/>
      <c r="P559" s="58"/>
      <c r="Q559" s="58"/>
    </row>
    <row r="560" spans="1:17" ht="17.25">
      <c r="A560" s="50">
        <v>557</v>
      </c>
      <c r="B560" s="51" t="s">
        <v>1022</v>
      </c>
      <c r="C560" s="51" t="s">
        <v>1023</v>
      </c>
      <c r="D560" s="52">
        <v>43006</v>
      </c>
      <c r="E560" s="57" t="s">
        <v>64</v>
      </c>
      <c r="F560" s="54"/>
      <c r="G560" s="55">
        <v>1</v>
      </c>
      <c r="H560" s="111">
        <v>7839563</v>
      </c>
      <c r="I560" s="101">
        <v>5710</v>
      </c>
      <c r="J560" s="95"/>
      <c r="K560" s="119"/>
      <c r="L560" s="82"/>
      <c r="M560" s="82"/>
      <c r="N560" s="53"/>
      <c r="O560" s="108"/>
      <c r="P560" s="95"/>
      <c r="Q560" s="97"/>
    </row>
    <row r="561" spans="1:17" ht="17.25">
      <c r="A561" s="50">
        <v>558</v>
      </c>
      <c r="B561" s="51" t="s">
        <v>1781</v>
      </c>
      <c r="C561" s="51" t="s">
        <v>1780</v>
      </c>
      <c r="D561" s="168">
        <v>44574</v>
      </c>
      <c r="E561" s="53" t="s">
        <v>18</v>
      </c>
      <c r="F561" s="54"/>
      <c r="G561" s="55">
        <v>1</v>
      </c>
      <c r="H561" s="147">
        <v>7828030</v>
      </c>
      <c r="I561" s="136">
        <v>4735</v>
      </c>
      <c r="J561" s="58"/>
      <c r="K561" s="137"/>
      <c r="L561" s="138"/>
      <c r="M561" s="139"/>
      <c r="N561" s="140"/>
      <c r="O561" s="141"/>
      <c r="P561" s="58"/>
      <c r="Q561" s="58"/>
    </row>
    <row r="562" spans="1:17" ht="17.25">
      <c r="A562" s="50">
        <v>559</v>
      </c>
      <c r="B562" s="51" t="s">
        <v>33</v>
      </c>
      <c r="C562" s="51" t="s">
        <v>34</v>
      </c>
      <c r="D562" s="52">
        <v>44133</v>
      </c>
      <c r="E562" s="53" t="s">
        <v>15</v>
      </c>
      <c r="F562" s="54">
        <v>51</v>
      </c>
      <c r="G562" s="55">
        <v>1</v>
      </c>
      <c r="H562" s="114">
        <v>7667705</v>
      </c>
      <c r="I562" s="106">
        <v>5064</v>
      </c>
      <c r="J562" s="97"/>
      <c r="K562" s="120"/>
      <c r="L562" s="87"/>
      <c r="M562" s="82"/>
      <c r="N562" s="15"/>
      <c r="O562" s="109"/>
      <c r="P562" s="97"/>
      <c r="Q562" s="97"/>
    </row>
    <row r="563" spans="1:17" ht="17.25">
      <c r="A563" s="50">
        <v>560</v>
      </c>
      <c r="B563" s="53" t="s">
        <v>628</v>
      </c>
      <c r="C563" s="53" t="s">
        <v>628</v>
      </c>
      <c r="D563" s="52">
        <v>43419</v>
      </c>
      <c r="E563" s="53" t="s">
        <v>32</v>
      </c>
      <c r="F563" s="54"/>
      <c r="G563" s="55">
        <v>1</v>
      </c>
      <c r="H563" s="107">
        <v>7655131</v>
      </c>
      <c r="I563" s="80">
        <v>5395</v>
      </c>
      <c r="J563" s="95"/>
      <c r="K563" s="119"/>
      <c r="L563" s="82"/>
      <c r="M563" s="82"/>
      <c r="N563" s="53"/>
      <c r="O563" s="108"/>
      <c r="P563" s="95"/>
      <c r="Q563" s="97"/>
    </row>
    <row r="564" spans="1:17" ht="17.25">
      <c r="A564" s="50">
        <v>561</v>
      </c>
      <c r="B564" s="51" t="s">
        <v>1882</v>
      </c>
      <c r="C564" s="51" t="s">
        <v>1882</v>
      </c>
      <c r="D564" s="168">
        <v>44721</v>
      </c>
      <c r="E564" s="53" t="s">
        <v>15</v>
      </c>
      <c r="F564" s="54">
        <v>55</v>
      </c>
      <c r="G564" s="55">
        <v>1</v>
      </c>
      <c r="H564" s="147">
        <v>7493550</v>
      </c>
      <c r="I564" s="136">
        <v>4397</v>
      </c>
      <c r="J564" s="58"/>
      <c r="K564" s="137"/>
      <c r="L564" s="138"/>
      <c r="M564" s="139"/>
      <c r="N564" s="140"/>
      <c r="O564" s="141"/>
      <c r="P564" s="58"/>
      <c r="Q564" s="58"/>
    </row>
    <row r="565" spans="1:17" ht="17.25">
      <c r="A565" s="50">
        <v>562</v>
      </c>
      <c r="B565" s="51" t="s">
        <v>1950</v>
      </c>
      <c r="C565" s="51" t="s">
        <v>1951</v>
      </c>
      <c r="D565" s="84">
        <v>44812</v>
      </c>
      <c r="E565" s="53" t="s">
        <v>37</v>
      </c>
      <c r="F565" s="54">
        <v>50</v>
      </c>
      <c r="G565" s="55">
        <v>1</v>
      </c>
      <c r="H565" s="147">
        <v>7489805</v>
      </c>
      <c r="I565" s="136">
        <v>4820</v>
      </c>
      <c r="J565" s="58"/>
      <c r="K565" s="137"/>
      <c r="L565" s="138"/>
      <c r="M565" s="139"/>
      <c r="N565" s="140"/>
      <c r="O565" s="141"/>
      <c r="P565" s="58"/>
      <c r="Q565" s="58"/>
    </row>
    <row r="566" spans="1:17" ht="17.25">
      <c r="A566" s="50">
        <v>563</v>
      </c>
      <c r="B566" s="53" t="s">
        <v>417</v>
      </c>
      <c r="C566" s="53" t="s">
        <v>418</v>
      </c>
      <c r="D566" s="52">
        <v>43615</v>
      </c>
      <c r="E566" s="53" t="s">
        <v>64</v>
      </c>
      <c r="F566" s="54">
        <v>30</v>
      </c>
      <c r="G566" s="55">
        <v>1</v>
      </c>
      <c r="H566" s="107">
        <v>7482525</v>
      </c>
      <c r="I566" s="80">
        <v>4983</v>
      </c>
      <c r="J566" s="95"/>
      <c r="K566" s="119"/>
      <c r="L566" s="82"/>
      <c r="M566" s="82"/>
      <c r="N566" s="53"/>
      <c r="O566" s="108"/>
      <c r="P566" s="95"/>
      <c r="Q566" s="97"/>
    </row>
    <row r="567" spans="1:17" ht="17.25">
      <c r="A567" s="50">
        <v>564</v>
      </c>
      <c r="B567" s="51" t="s">
        <v>16</v>
      </c>
      <c r="C567" s="51" t="s">
        <v>17</v>
      </c>
      <c r="D567" s="52">
        <v>44140</v>
      </c>
      <c r="E567" s="53" t="s">
        <v>15</v>
      </c>
      <c r="F567" s="54"/>
      <c r="G567" s="55">
        <v>1</v>
      </c>
      <c r="H567" s="114">
        <v>7446095</v>
      </c>
      <c r="I567" s="106">
        <v>4623</v>
      </c>
      <c r="J567" s="97"/>
      <c r="K567" s="120"/>
      <c r="L567" s="87"/>
      <c r="M567" s="82"/>
      <c r="N567" s="15"/>
      <c r="O567" s="109"/>
      <c r="P567" s="97"/>
      <c r="Q567" s="97"/>
    </row>
    <row r="568" spans="1:17" ht="17.25">
      <c r="A568" s="50">
        <v>565</v>
      </c>
      <c r="B568" s="51" t="s">
        <v>1881</v>
      </c>
      <c r="C568" s="51" t="s">
        <v>1880</v>
      </c>
      <c r="D568" s="168">
        <v>44714</v>
      </c>
      <c r="E568" s="53" t="s">
        <v>37</v>
      </c>
      <c r="F568" s="54">
        <v>49</v>
      </c>
      <c r="G568" s="55">
        <v>1</v>
      </c>
      <c r="H568" s="147">
        <v>7419620</v>
      </c>
      <c r="I568" s="136">
        <v>4234</v>
      </c>
      <c r="J568" s="58"/>
      <c r="K568" s="137"/>
      <c r="L568" s="138"/>
      <c r="M568" s="139"/>
      <c r="N568" s="140"/>
      <c r="O568" s="141"/>
      <c r="P568" s="58"/>
      <c r="Q568" s="58"/>
    </row>
    <row r="569" spans="1:17" ht="17.25">
      <c r="A569" s="50">
        <v>566</v>
      </c>
      <c r="B569" s="51" t="s">
        <v>1748</v>
      </c>
      <c r="C569" s="51" t="s">
        <v>1748</v>
      </c>
      <c r="D569" s="168">
        <v>44539</v>
      </c>
      <c r="E569" s="53" t="s">
        <v>64</v>
      </c>
      <c r="F569" s="210"/>
      <c r="G569" s="55">
        <v>1</v>
      </c>
      <c r="H569" s="147">
        <v>7375355</v>
      </c>
      <c r="I569" s="136">
        <v>4390</v>
      </c>
      <c r="J569" s="58"/>
      <c r="K569" s="137"/>
      <c r="L569" s="138"/>
      <c r="M569" s="139"/>
      <c r="N569" s="140"/>
      <c r="O569" s="141"/>
      <c r="P569" s="58"/>
      <c r="Q569" s="58"/>
    </row>
    <row r="570" spans="1:17" ht="17.25">
      <c r="A570" s="50">
        <v>567</v>
      </c>
      <c r="B570" s="51" t="s">
        <v>946</v>
      </c>
      <c r="C570" s="51" t="s">
        <v>947</v>
      </c>
      <c r="D570" s="52">
        <v>43097</v>
      </c>
      <c r="E570" s="57" t="s">
        <v>187</v>
      </c>
      <c r="F570" s="54">
        <v>22</v>
      </c>
      <c r="G570" s="55">
        <v>1</v>
      </c>
      <c r="H570" s="111">
        <v>7339860</v>
      </c>
      <c r="I570" s="101">
        <v>5153</v>
      </c>
      <c r="J570" s="95"/>
      <c r="K570" s="119"/>
      <c r="L570" s="82"/>
      <c r="M570" s="82"/>
      <c r="N570" s="53"/>
      <c r="O570" s="108"/>
      <c r="P570" s="95"/>
      <c r="Q570" s="97"/>
    </row>
    <row r="571" spans="1:17" ht="17.25">
      <c r="A571" s="50">
        <v>568</v>
      </c>
      <c r="B571" s="51" t="s">
        <v>1135</v>
      </c>
      <c r="C571" s="51" t="s">
        <v>1136</v>
      </c>
      <c r="D571" s="52">
        <v>42887</v>
      </c>
      <c r="E571" s="57" t="s">
        <v>18</v>
      </c>
      <c r="F571" s="54"/>
      <c r="G571" s="55">
        <v>1</v>
      </c>
      <c r="H571" s="111">
        <v>7320430</v>
      </c>
      <c r="I571" s="101">
        <v>5008</v>
      </c>
      <c r="J571" s="95"/>
      <c r="K571" s="119"/>
      <c r="L571" s="82"/>
      <c r="M571" s="82"/>
      <c r="N571" s="53"/>
      <c r="O571" s="108"/>
      <c r="P571" s="95"/>
      <c r="Q571" s="97"/>
    </row>
    <row r="572" spans="1:17" ht="17.25">
      <c r="A572" s="50">
        <v>569</v>
      </c>
      <c r="B572" s="51" t="s">
        <v>1655</v>
      </c>
      <c r="C572" s="51" t="s">
        <v>1654</v>
      </c>
      <c r="D572" s="52">
        <v>44448</v>
      </c>
      <c r="E572" s="53" t="s">
        <v>18</v>
      </c>
      <c r="F572" s="54"/>
      <c r="G572" s="55">
        <v>1</v>
      </c>
      <c r="H572" s="147">
        <v>7227095</v>
      </c>
      <c r="I572" s="136">
        <v>4490</v>
      </c>
      <c r="J572" s="58"/>
      <c r="K572" s="137"/>
      <c r="L572" s="138"/>
      <c r="M572" s="139"/>
      <c r="N572" s="140"/>
      <c r="O572" s="141"/>
      <c r="P572" s="58"/>
      <c r="Q572" s="58"/>
    </row>
    <row r="573" spans="1:17" ht="17.25">
      <c r="A573" s="50">
        <v>570</v>
      </c>
      <c r="B573" s="51" t="s">
        <v>1945</v>
      </c>
      <c r="C573" s="51" t="s">
        <v>1944</v>
      </c>
      <c r="D573" s="84">
        <v>44805</v>
      </c>
      <c r="E573" s="53" t="s">
        <v>64</v>
      </c>
      <c r="F573" s="54">
        <v>42</v>
      </c>
      <c r="G573" s="55">
        <v>1</v>
      </c>
      <c r="H573" s="147">
        <v>7084525</v>
      </c>
      <c r="I573" s="136">
        <v>4186</v>
      </c>
      <c r="J573" s="58"/>
      <c r="K573" s="137"/>
      <c r="L573" s="138"/>
      <c r="M573" s="139"/>
      <c r="N573" s="140"/>
      <c r="O573" s="141"/>
      <c r="P573" s="58"/>
      <c r="Q573" s="58"/>
    </row>
    <row r="574" spans="1:17" ht="17.25">
      <c r="A574" s="50">
        <v>571</v>
      </c>
      <c r="B574" s="53" t="s">
        <v>197</v>
      </c>
      <c r="C574" s="53" t="s">
        <v>198</v>
      </c>
      <c r="D574" s="52">
        <v>43895</v>
      </c>
      <c r="E574" s="53" t="s">
        <v>26</v>
      </c>
      <c r="F574" s="54">
        <v>38</v>
      </c>
      <c r="G574" s="55">
        <v>1</v>
      </c>
      <c r="H574" s="107">
        <v>7048915</v>
      </c>
      <c r="I574" s="80">
        <v>4329</v>
      </c>
      <c r="J574" s="97"/>
      <c r="K574" s="120"/>
      <c r="L574" s="87"/>
      <c r="M574" s="82"/>
      <c r="N574" s="15"/>
      <c r="O574" s="109"/>
      <c r="P574" s="97"/>
      <c r="Q574" s="97"/>
    </row>
    <row r="575" spans="1:17" ht="17.25">
      <c r="A575" s="50">
        <v>572</v>
      </c>
      <c r="B575" s="51" t="s">
        <v>1768</v>
      </c>
      <c r="C575" s="51" t="s">
        <v>1767</v>
      </c>
      <c r="D575" s="84">
        <v>44560</v>
      </c>
      <c r="E575" s="53" t="s">
        <v>18</v>
      </c>
      <c r="F575" s="210"/>
      <c r="G575" s="55">
        <v>1</v>
      </c>
      <c r="H575" s="147">
        <v>7034150</v>
      </c>
      <c r="I575" s="136">
        <v>5203</v>
      </c>
      <c r="J575" s="58"/>
      <c r="K575" s="137"/>
      <c r="L575" s="138"/>
      <c r="M575" s="139"/>
      <c r="N575" s="140"/>
      <c r="O575" s="141"/>
      <c r="P575" s="58"/>
      <c r="Q575" s="58"/>
    </row>
    <row r="576" spans="1:17" ht="17.25">
      <c r="A576" s="50">
        <v>573</v>
      </c>
      <c r="B576" s="51" t="s">
        <v>1847</v>
      </c>
      <c r="C576" s="51" t="s">
        <v>1846</v>
      </c>
      <c r="D576" s="168">
        <v>44672</v>
      </c>
      <c r="E576" s="53" t="s">
        <v>37</v>
      </c>
      <c r="F576" s="54">
        <v>32</v>
      </c>
      <c r="G576" s="55">
        <v>1</v>
      </c>
      <c r="H576" s="147">
        <v>6976490</v>
      </c>
      <c r="I576" s="136">
        <v>3855</v>
      </c>
      <c r="J576" s="58"/>
      <c r="K576" s="137"/>
      <c r="L576" s="138"/>
      <c r="M576" s="139"/>
      <c r="N576" s="140"/>
      <c r="O576" s="141"/>
      <c r="P576" s="58"/>
      <c r="Q576" s="58"/>
    </row>
    <row r="577" spans="1:17" ht="17.25">
      <c r="A577" s="50">
        <v>574</v>
      </c>
      <c r="B577" s="51" t="s">
        <v>1907</v>
      </c>
      <c r="C577" s="51" t="s">
        <v>1906</v>
      </c>
      <c r="D577" s="84">
        <v>44763</v>
      </c>
      <c r="E577" s="53" t="s">
        <v>18</v>
      </c>
      <c r="F577" s="54"/>
      <c r="G577" s="55">
        <v>1</v>
      </c>
      <c r="H577" s="147">
        <v>6964060</v>
      </c>
      <c r="I577" s="136">
        <v>4072</v>
      </c>
      <c r="J577" s="58"/>
      <c r="K577" s="137"/>
      <c r="L577" s="138"/>
      <c r="M577" s="139"/>
      <c r="N577" s="140"/>
      <c r="O577" s="141"/>
      <c r="P577" s="58"/>
      <c r="Q577" s="58"/>
    </row>
    <row r="578" spans="1:17" ht="17.25">
      <c r="A578" s="50">
        <v>575</v>
      </c>
      <c r="B578" s="51" t="s">
        <v>324</v>
      </c>
      <c r="C578" s="51" t="s">
        <v>325</v>
      </c>
      <c r="D578" s="52">
        <v>43748</v>
      </c>
      <c r="E578" s="53" t="s">
        <v>190</v>
      </c>
      <c r="F578" s="54">
        <v>27</v>
      </c>
      <c r="G578" s="55">
        <v>1</v>
      </c>
      <c r="H578" s="107">
        <v>6953620</v>
      </c>
      <c r="I578" s="80">
        <v>4490</v>
      </c>
      <c r="J578" s="97"/>
      <c r="K578" s="120"/>
      <c r="L578" s="87"/>
      <c r="M578" s="82"/>
      <c r="N578" s="15"/>
      <c r="O578" s="109"/>
      <c r="P578" s="97"/>
      <c r="Q578" s="97"/>
    </row>
    <row r="579" spans="1:17" ht="17.25">
      <c r="A579" s="50">
        <v>576</v>
      </c>
      <c r="B579" s="53" t="s">
        <v>50</v>
      </c>
      <c r="C579" s="53" t="s">
        <v>50</v>
      </c>
      <c r="D579" s="52">
        <v>44049</v>
      </c>
      <c r="E579" s="53" t="s">
        <v>37</v>
      </c>
      <c r="F579" s="54">
        <v>47</v>
      </c>
      <c r="G579" s="55">
        <v>1</v>
      </c>
      <c r="H579" s="114">
        <v>6857485</v>
      </c>
      <c r="I579" s="106">
        <v>4551</v>
      </c>
      <c r="J579" s="97"/>
      <c r="K579" s="120"/>
      <c r="L579" s="87"/>
      <c r="M579" s="82"/>
      <c r="N579" s="15"/>
      <c r="O579" s="109"/>
      <c r="P579" s="97"/>
      <c r="Q579" s="97"/>
    </row>
    <row r="580" spans="1:17" ht="17.25">
      <c r="A580" s="50">
        <v>577</v>
      </c>
      <c r="B580" s="51" t="s">
        <v>228</v>
      </c>
      <c r="C580" s="51" t="s">
        <v>229</v>
      </c>
      <c r="D580" s="52">
        <v>43804</v>
      </c>
      <c r="E580" s="53" t="s">
        <v>187</v>
      </c>
      <c r="F580" s="54">
        <v>46</v>
      </c>
      <c r="G580" s="55">
        <v>1</v>
      </c>
      <c r="H580" s="107">
        <v>6831830</v>
      </c>
      <c r="I580" s="81">
        <v>5135</v>
      </c>
      <c r="J580" s="97"/>
      <c r="K580" s="120"/>
      <c r="L580" s="87"/>
      <c r="M580" s="82"/>
      <c r="N580" s="15"/>
      <c r="O580" s="109"/>
      <c r="P580" s="97"/>
      <c r="Q580" s="97"/>
    </row>
    <row r="581" spans="1:17" ht="17.25">
      <c r="A581" s="50">
        <v>578</v>
      </c>
      <c r="B581" s="51" t="s">
        <v>542</v>
      </c>
      <c r="C581" s="51" t="s">
        <v>543</v>
      </c>
      <c r="D581" s="52">
        <v>43503</v>
      </c>
      <c r="E581" s="57" t="s">
        <v>190</v>
      </c>
      <c r="F581" s="54">
        <v>30</v>
      </c>
      <c r="G581" s="55">
        <v>1</v>
      </c>
      <c r="H581" s="107">
        <v>6815575</v>
      </c>
      <c r="I581" s="81">
        <v>4451</v>
      </c>
      <c r="J581" s="95"/>
      <c r="K581" s="119"/>
      <c r="L581" s="82"/>
      <c r="M581" s="82"/>
      <c r="N581" s="53"/>
      <c r="O581" s="108"/>
      <c r="P581" s="95"/>
      <c r="Q581" s="97"/>
    </row>
    <row r="582" spans="1:17" ht="17.25">
      <c r="A582" s="50">
        <v>579</v>
      </c>
      <c r="B582" s="53" t="s">
        <v>71</v>
      </c>
      <c r="C582" s="53" t="s">
        <v>72</v>
      </c>
      <c r="D582" s="52">
        <v>44119</v>
      </c>
      <c r="E582" s="53" t="s">
        <v>37</v>
      </c>
      <c r="F582" s="54">
        <v>45</v>
      </c>
      <c r="G582" s="55">
        <v>1</v>
      </c>
      <c r="H582" s="114">
        <v>6721010</v>
      </c>
      <c r="I582" s="106">
        <v>4300</v>
      </c>
      <c r="J582" s="97"/>
      <c r="K582" s="120"/>
      <c r="L582" s="87"/>
      <c r="M582" s="82"/>
      <c r="N582" s="15"/>
      <c r="O582" s="109"/>
      <c r="P582" s="97"/>
      <c r="Q582" s="97"/>
    </row>
    <row r="583" spans="1:17" ht="17.25">
      <c r="A583" s="50">
        <v>580</v>
      </c>
      <c r="B583" s="88" t="s">
        <v>1258</v>
      </c>
      <c r="C583" s="88" t="s">
        <v>1259</v>
      </c>
      <c r="D583" s="52">
        <v>42740</v>
      </c>
      <c r="E583" s="57" t="s">
        <v>26</v>
      </c>
      <c r="F583" s="54">
        <v>32</v>
      </c>
      <c r="G583" s="55">
        <v>1</v>
      </c>
      <c r="H583" s="116">
        <v>6703429</v>
      </c>
      <c r="I583" s="101">
        <v>4770</v>
      </c>
      <c r="J583" s="95"/>
      <c r="K583" s="119"/>
      <c r="L583" s="82"/>
      <c r="M583" s="82"/>
      <c r="N583" s="53"/>
      <c r="O583" s="108"/>
      <c r="P583" s="95"/>
      <c r="Q583" s="97"/>
    </row>
    <row r="584" spans="1:17" ht="17.25">
      <c r="A584" s="50">
        <v>581</v>
      </c>
      <c r="B584" s="51" t="s">
        <v>1618</v>
      </c>
      <c r="C584" s="51" t="s">
        <v>1617</v>
      </c>
      <c r="D584" s="52">
        <v>44413</v>
      </c>
      <c r="E584" s="53" t="s">
        <v>42</v>
      </c>
      <c r="F584" s="54">
        <v>44</v>
      </c>
      <c r="G584" s="55">
        <v>1</v>
      </c>
      <c r="H584" s="147">
        <v>6681150</v>
      </c>
      <c r="I584" s="136">
        <v>4976</v>
      </c>
      <c r="J584" s="58"/>
      <c r="K584" s="137"/>
      <c r="L584" s="138"/>
      <c r="M584" s="139"/>
      <c r="N584" s="140"/>
      <c r="O584" s="141"/>
      <c r="P584" s="58"/>
      <c r="Q584" s="58"/>
    </row>
    <row r="585" spans="1:17" ht="17.25">
      <c r="A585" s="50">
        <v>582</v>
      </c>
      <c r="B585" s="51" t="s">
        <v>444</v>
      </c>
      <c r="C585" s="51" t="s">
        <v>445</v>
      </c>
      <c r="D585" s="52">
        <v>43587</v>
      </c>
      <c r="E585" s="53" t="s">
        <v>26</v>
      </c>
      <c r="F585" s="54">
        <v>37</v>
      </c>
      <c r="G585" s="55">
        <v>1</v>
      </c>
      <c r="H585" s="107">
        <v>6620010</v>
      </c>
      <c r="I585" s="80">
        <v>4603</v>
      </c>
      <c r="J585" s="95"/>
      <c r="K585" s="119"/>
      <c r="L585" s="82"/>
      <c r="M585" s="82"/>
      <c r="N585" s="53"/>
      <c r="O585" s="108"/>
      <c r="P585" s="95"/>
      <c r="Q585" s="97"/>
    </row>
    <row r="586" spans="1:17" ht="17.25">
      <c r="A586" s="50">
        <v>583</v>
      </c>
      <c r="B586" s="53" t="s">
        <v>273</v>
      </c>
      <c r="C586" s="53" t="s">
        <v>274</v>
      </c>
      <c r="D586" s="52">
        <v>43776</v>
      </c>
      <c r="E586" s="53" t="s">
        <v>190</v>
      </c>
      <c r="F586" s="54">
        <v>41</v>
      </c>
      <c r="G586" s="55">
        <v>1</v>
      </c>
      <c r="H586" s="107">
        <v>6619460</v>
      </c>
      <c r="I586" s="80">
        <v>4477</v>
      </c>
      <c r="J586" s="97"/>
      <c r="K586" s="120"/>
      <c r="L586" s="87"/>
      <c r="M586" s="82"/>
      <c r="N586" s="15"/>
      <c r="O586" s="109"/>
      <c r="P586" s="97"/>
      <c r="Q586" s="97"/>
    </row>
    <row r="587" spans="1:17" ht="17.25">
      <c r="A587" s="50">
        <v>584</v>
      </c>
      <c r="B587" s="51" t="s">
        <v>1092</v>
      </c>
      <c r="C587" s="51" t="s">
        <v>1093</v>
      </c>
      <c r="D587" s="52">
        <v>42943</v>
      </c>
      <c r="E587" s="57" t="s">
        <v>190</v>
      </c>
      <c r="F587" s="54">
        <v>48</v>
      </c>
      <c r="G587" s="55">
        <v>1</v>
      </c>
      <c r="H587" s="111">
        <v>6605194</v>
      </c>
      <c r="I587" s="101">
        <v>5251</v>
      </c>
      <c r="J587" s="95"/>
      <c r="K587" s="119"/>
      <c r="L587" s="82"/>
      <c r="M587" s="82"/>
      <c r="N587" s="53"/>
      <c r="O587" s="108"/>
      <c r="P587" s="95"/>
      <c r="Q587" s="97"/>
    </row>
    <row r="588" spans="1:17" ht="17.25">
      <c r="A588" s="50">
        <v>585</v>
      </c>
      <c r="B588" s="53" t="s">
        <v>750</v>
      </c>
      <c r="C588" s="53" t="s">
        <v>751</v>
      </c>
      <c r="D588" s="52">
        <v>43314</v>
      </c>
      <c r="E588" s="53" t="s">
        <v>26</v>
      </c>
      <c r="F588" s="54">
        <v>18</v>
      </c>
      <c r="G588" s="55">
        <v>1</v>
      </c>
      <c r="H588" s="107">
        <v>6593505</v>
      </c>
      <c r="I588" s="80">
        <v>4379</v>
      </c>
      <c r="J588" s="95"/>
      <c r="K588" s="119"/>
      <c r="L588" s="82"/>
      <c r="M588" s="82"/>
      <c r="N588" s="53"/>
      <c r="O588" s="108"/>
      <c r="P588" s="95"/>
      <c r="Q588" s="97"/>
    </row>
    <row r="589" spans="1:17" ht="17.25">
      <c r="A589" s="50">
        <v>586</v>
      </c>
      <c r="B589" s="51" t="s">
        <v>1039</v>
      </c>
      <c r="C589" s="51" t="s">
        <v>1040</v>
      </c>
      <c r="D589" s="52">
        <v>42999</v>
      </c>
      <c r="E589" s="57" t="s">
        <v>18</v>
      </c>
      <c r="F589" s="54"/>
      <c r="G589" s="55">
        <v>1</v>
      </c>
      <c r="H589" s="111">
        <v>6558680</v>
      </c>
      <c r="I589" s="101">
        <v>4562</v>
      </c>
      <c r="J589" s="95"/>
      <c r="K589" s="119"/>
      <c r="L589" s="82"/>
      <c r="M589" s="82"/>
      <c r="N589" s="53"/>
      <c r="O589" s="108"/>
      <c r="P589" s="95"/>
      <c r="Q589" s="97"/>
    </row>
    <row r="590" spans="1:17" ht="17.25">
      <c r="A590" s="50">
        <v>587</v>
      </c>
      <c r="B590" s="51" t="s">
        <v>2036</v>
      </c>
      <c r="C590" s="51" t="s">
        <v>2036</v>
      </c>
      <c r="D590" s="84">
        <v>44875</v>
      </c>
      <c r="E590" s="53" t="s">
        <v>111</v>
      </c>
      <c r="F590" s="54"/>
      <c r="G590" s="55">
        <v>1</v>
      </c>
      <c r="H590" s="147">
        <v>6552895</v>
      </c>
      <c r="I590" s="136">
        <v>3025</v>
      </c>
      <c r="J590" s="58"/>
      <c r="K590" s="137"/>
      <c r="L590" s="138"/>
      <c r="M590" s="139"/>
      <c r="N590" s="140"/>
      <c r="O590" s="141"/>
      <c r="P590" s="58"/>
      <c r="Q590" s="58"/>
    </row>
    <row r="591" spans="1:17" ht="17.25">
      <c r="A591" s="50">
        <v>588</v>
      </c>
      <c r="B591" s="51" t="s">
        <v>31</v>
      </c>
      <c r="C591" s="51" t="s">
        <v>31</v>
      </c>
      <c r="D591" s="52">
        <v>44098</v>
      </c>
      <c r="E591" s="53" t="s">
        <v>32</v>
      </c>
      <c r="F591" s="54"/>
      <c r="G591" s="55">
        <v>1</v>
      </c>
      <c r="H591" s="114">
        <v>6502540</v>
      </c>
      <c r="I591" s="106">
        <v>4941</v>
      </c>
      <c r="J591" s="97"/>
      <c r="K591" s="120"/>
      <c r="L591" s="87"/>
      <c r="M591" s="82"/>
      <c r="N591" s="15"/>
      <c r="O591" s="109"/>
      <c r="P591" s="97"/>
      <c r="Q591" s="97"/>
    </row>
    <row r="592" spans="1:17" ht="17.25">
      <c r="A592" s="50">
        <v>589</v>
      </c>
      <c r="B592" s="51" t="s">
        <v>828</v>
      </c>
      <c r="C592" s="51" t="s">
        <v>829</v>
      </c>
      <c r="D592" s="52">
        <v>43216</v>
      </c>
      <c r="E592" s="57" t="s">
        <v>26</v>
      </c>
      <c r="F592" s="54">
        <v>45</v>
      </c>
      <c r="G592" s="55">
        <v>1</v>
      </c>
      <c r="H592" s="107">
        <v>6501810</v>
      </c>
      <c r="I592" s="81">
        <v>4475</v>
      </c>
      <c r="J592" s="95"/>
      <c r="K592" s="119"/>
      <c r="L592" s="82"/>
      <c r="M592" s="82"/>
      <c r="N592" s="53"/>
      <c r="O592" s="108"/>
      <c r="P592" s="95"/>
      <c r="Q592" s="97"/>
    </row>
    <row r="593" spans="1:17" ht="17.25">
      <c r="A593" s="50">
        <v>590</v>
      </c>
      <c r="B593" s="53" t="s">
        <v>1226</v>
      </c>
      <c r="C593" s="53" t="s">
        <v>1227</v>
      </c>
      <c r="D593" s="52">
        <v>42782</v>
      </c>
      <c r="E593" s="53" t="s">
        <v>18</v>
      </c>
      <c r="F593" s="86"/>
      <c r="G593" s="55">
        <v>1</v>
      </c>
      <c r="H593" s="111">
        <v>6489468</v>
      </c>
      <c r="I593" s="125">
        <v>4834</v>
      </c>
      <c r="J593" s="95"/>
      <c r="K593" s="119"/>
      <c r="L593" s="82"/>
      <c r="M593" s="82"/>
      <c r="N593" s="53"/>
      <c r="O593" s="108"/>
      <c r="P593" s="95"/>
      <c r="Q593" s="97"/>
    </row>
    <row r="594" spans="1:17" ht="17.25">
      <c r="A594" s="50">
        <v>591</v>
      </c>
      <c r="B594" s="102" t="s">
        <v>657</v>
      </c>
      <c r="C594" s="51" t="s">
        <v>658</v>
      </c>
      <c r="D594" s="52">
        <v>43398</v>
      </c>
      <c r="E594" s="57" t="s">
        <v>18</v>
      </c>
      <c r="F594" s="54"/>
      <c r="G594" s="55">
        <v>1</v>
      </c>
      <c r="H594" s="107">
        <v>6430474</v>
      </c>
      <c r="I594" s="81">
        <v>7837</v>
      </c>
      <c r="J594" s="95"/>
      <c r="K594" s="119"/>
      <c r="L594" s="82"/>
      <c r="M594" s="82"/>
      <c r="N594" s="53"/>
      <c r="O594" s="108"/>
      <c r="P594" s="95"/>
      <c r="Q594" s="97"/>
    </row>
    <row r="595" spans="1:17" ht="17.25">
      <c r="A595" s="50">
        <v>592</v>
      </c>
      <c r="B595" s="51" t="s">
        <v>1536</v>
      </c>
      <c r="C595" s="51" t="s">
        <v>1535</v>
      </c>
      <c r="D595" s="52">
        <v>44350</v>
      </c>
      <c r="E595" s="53" t="s">
        <v>64</v>
      </c>
      <c r="F595" s="54">
        <v>62</v>
      </c>
      <c r="G595" s="55" t="e">
        <f>ROUNDUP(DATEDIF(D595,$B$837,"d")/7,0)</f>
        <v>#VALUE!</v>
      </c>
      <c r="H595" s="114">
        <v>6421835</v>
      </c>
      <c r="I595" s="106">
        <v>4032</v>
      </c>
      <c r="J595" s="97"/>
      <c r="K595" s="120"/>
      <c r="L595" s="87"/>
      <c r="M595" s="82"/>
      <c r="N595" s="15"/>
      <c r="O595" s="109"/>
      <c r="P595" s="97"/>
      <c r="Q595" s="97"/>
    </row>
    <row r="596" spans="1:17" ht="17.25">
      <c r="A596" s="50">
        <v>593</v>
      </c>
      <c r="B596" s="53" t="s">
        <v>604</v>
      </c>
      <c r="C596" s="53" t="s">
        <v>605</v>
      </c>
      <c r="D596" s="52">
        <v>43454</v>
      </c>
      <c r="E596" s="53" t="s">
        <v>190</v>
      </c>
      <c r="F596" s="54">
        <v>16</v>
      </c>
      <c r="G596" s="55">
        <v>1</v>
      </c>
      <c r="H596" s="107">
        <v>6414180</v>
      </c>
      <c r="I596" s="80">
        <v>4270</v>
      </c>
      <c r="J596" s="95"/>
      <c r="K596" s="119"/>
      <c r="L596" s="82"/>
      <c r="M596" s="82"/>
      <c r="N596" s="53"/>
      <c r="O596" s="108"/>
      <c r="P596" s="95"/>
      <c r="Q596" s="97"/>
    </row>
    <row r="597" spans="1:17" ht="17.25">
      <c r="A597" s="50">
        <v>594</v>
      </c>
      <c r="B597" s="88" t="s">
        <v>1250</v>
      </c>
      <c r="C597" s="88" t="s">
        <v>1251</v>
      </c>
      <c r="D597" s="52">
        <v>42747</v>
      </c>
      <c r="E597" s="57" t="s">
        <v>190</v>
      </c>
      <c r="F597" s="54">
        <v>50</v>
      </c>
      <c r="G597" s="55">
        <v>1</v>
      </c>
      <c r="H597" s="116">
        <v>6402168</v>
      </c>
      <c r="I597" s="101">
        <v>4967</v>
      </c>
      <c r="J597" s="95"/>
      <c r="K597" s="119"/>
      <c r="L597" s="82"/>
      <c r="M597" s="82"/>
      <c r="N597" s="53"/>
      <c r="O597" s="108"/>
      <c r="P597" s="95"/>
      <c r="Q597" s="97"/>
    </row>
    <row r="598" spans="1:17" ht="17.25">
      <c r="A598" s="50">
        <v>595</v>
      </c>
      <c r="B598" s="51" t="s">
        <v>1542</v>
      </c>
      <c r="C598" s="51" t="s">
        <v>1541</v>
      </c>
      <c r="D598" s="52">
        <v>44350</v>
      </c>
      <c r="E598" s="53" t="s">
        <v>37</v>
      </c>
      <c r="F598" s="54">
        <v>58</v>
      </c>
      <c r="G598" s="55" t="e">
        <f>ROUNDUP(DATEDIF(D598,$B$837,"d")/7,0)</f>
        <v>#VALUE!</v>
      </c>
      <c r="H598" s="114">
        <v>6382955</v>
      </c>
      <c r="I598" s="106">
        <v>3932</v>
      </c>
      <c r="J598" s="97"/>
      <c r="K598" s="120"/>
      <c r="L598" s="87"/>
      <c r="M598" s="82"/>
      <c r="N598" s="15"/>
      <c r="O598" s="109"/>
      <c r="P598" s="97"/>
      <c r="Q598" s="97"/>
    </row>
    <row r="599" spans="1:17" ht="17.25">
      <c r="A599" s="50">
        <v>596</v>
      </c>
      <c r="B599" s="51" t="s">
        <v>1586</v>
      </c>
      <c r="C599" s="51" t="s">
        <v>1586</v>
      </c>
      <c r="D599" s="52">
        <v>44392</v>
      </c>
      <c r="E599" s="53" t="s">
        <v>18</v>
      </c>
      <c r="F599" s="54">
        <v>64</v>
      </c>
      <c r="G599" s="55" t="e">
        <f>ROUNDUP(DATEDIF(D599,$B$865,"d")/7,0)</f>
        <v>#VALUE!</v>
      </c>
      <c r="H599" s="147">
        <v>6380885</v>
      </c>
      <c r="I599" s="136">
        <v>5545</v>
      </c>
      <c r="J599" s="58"/>
      <c r="K599" s="137"/>
      <c r="L599" s="138"/>
      <c r="M599" s="139"/>
      <c r="N599" s="140"/>
      <c r="O599" s="141"/>
      <c r="P599" s="58"/>
      <c r="Q599" s="58"/>
    </row>
    <row r="600" spans="1:17" ht="17.25">
      <c r="A600" s="50">
        <v>597</v>
      </c>
      <c r="B600" s="53" t="s">
        <v>716</v>
      </c>
      <c r="C600" s="53" t="s">
        <v>716</v>
      </c>
      <c r="D600" s="52">
        <v>43342</v>
      </c>
      <c r="E600" s="53" t="s">
        <v>18</v>
      </c>
      <c r="F600" s="54"/>
      <c r="G600" s="55">
        <v>1</v>
      </c>
      <c r="H600" s="107">
        <v>6379025</v>
      </c>
      <c r="I600" s="80">
        <v>4557</v>
      </c>
      <c r="J600" s="95"/>
      <c r="K600" s="119"/>
      <c r="L600" s="82"/>
      <c r="M600" s="82"/>
      <c r="N600" s="53"/>
      <c r="O600" s="108"/>
      <c r="P600" s="95"/>
      <c r="Q600" s="97"/>
    </row>
    <row r="601" spans="1:17" ht="17.25">
      <c r="A601" s="50">
        <v>598</v>
      </c>
      <c r="B601" s="51" t="s">
        <v>2022</v>
      </c>
      <c r="C601" s="51" t="s">
        <v>2021</v>
      </c>
      <c r="D601" s="84">
        <v>44868</v>
      </c>
      <c r="E601" s="53" t="s">
        <v>18</v>
      </c>
      <c r="F601" s="54"/>
      <c r="G601" s="55">
        <v>1</v>
      </c>
      <c r="H601" s="147">
        <v>6346980</v>
      </c>
      <c r="I601" s="136">
        <v>5759</v>
      </c>
      <c r="J601" s="58"/>
      <c r="K601" s="137"/>
      <c r="L601" s="138"/>
      <c r="M601" s="139"/>
      <c r="N601" s="140"/>
      <c r="O601" s="141"/>
      <c r="P601" s="58"/>
      <c r="Q601" s="58"/>
    </row>
    <row r="602" spans="1:17" ht="17.25">
      <c r="A602" s="50">
        <v>599</v>
      </c>
      <c r="B602" s="53" t="s">
        <v>169</v>
      </c>
      <c r="C602" s="53" t="s">
        <v>169</v>
      </c>
      <c r="D602" s="52">
        <v>43790</v>
      </c>
      <c r="E602" s="53" t="s">
        <v>32</v>
      </c>
      <c r="F602" s="54"/>
      <c r="G602" s="55">
        <v>1</v>
      </c>
      <c r="H602" s="107">
        <v>6337816</v>
      </c>
      <c r="I602" s="80">
        <v>5032</v>
      </c>
      <c r="J602" s="97"/>
      <c r="K602" s="120"/>
      <c r="L602" s="87"/>
      <c r="M602" s="82"/>
      <c r="N602" s="15"/>
      <c r="O602" s="109"/>
      <c r="P602" s="97"/>
      <c r="Q602" s="97"/>
    </row>
    <row r="603" spans="1:17" ht="17.25">
      <c r="A603" s="50">
        <v>600</v>
      </c>
      <c r="B603" s="53" t="s">
        <v>835</v>
      </c>
      <c r="C603" s="53" t="s">
        <v>836</v>
      </c>
      <c r="D603" s="52">
        <v>43209</v>
      </c>
      <c r="E603" s="53" t="s">
        <v>190</v>
      </c>
      <c r="F603" s="54">
        <v>60</v>
      </c>
      <c r="G603" s="55">
        <v>1</v>
      </c>
      <c r="H603" s="107">
        <v>6308355</v>
      </c>
      <c r="I603" s="81">
        <v>4677</v>
      </c>
      <c r="J603" s="95"/>
      <c r="K603" s="119"/>
      <c r="L603" s="82"/>
      <c r="M603" s="82"/>
      <c r="N603" s="53"/>
      <c r="O603" s="108"/>
      <c r="P603" s="95"/>
      <c r="Q603" s="97"/>
    </row>
    <row r="604" spans="1:17" ht="17.25">
      <c r="A604" s="50">
        <v>601</v>
      </c>
      <c r="B604" s="51" t="s">
        <v>1598</v>
      </c>
      <c r="C604" s="51" t="s">
        <v>1597</v>
      </c>
      <c r="D604" s="52">
        <v>44399</v>
      </c>
      <c r="E604" s="53" t="s">
        <v>26</v>
      </c>
      <c r="F604" s="54">
        <v>19</v>
      </c>
      <c r="G604" s="55">
        <v>1</v>
      </c>
      <c r="H604" s="147">
        <v>6219740</v>
      </c>
      <c r="I604" s="136">
        <v>3683</v>
      </c>
      <c r="J604" s="58"/>
      <c r="K604" s="137"/>
      <c r="L604" s="138"/>
      <c r="M604" s="139"/>
      <c r="N604" s="140"/>
      <c r="O604" s="141"/>
      <c r="P604" s="58"/>
      <c r="Q604" s="58"/>
    </row>
    <row r="605" spans="1:17" ht="17.25">
      <c r="A605" s="50">
        <v>602</v>
      </c>
      <c r="B605" s="59" t="s">
        <v>292</v>
      </c>
      <c r="C605" s="59" t="s">
        <v>292</v>
      </c>
      <c r="D605" s="60">
        <v>43741</v>
      </c>
      <c r="E605" s="100" t="s">
        <v>293</v>
      </c>
      <c r="F605" s="62">
        <v>49</v>
      </c>
      <c r="G605" s="93">
        <v>1</v>
      </c>
      <c r="H605" s="123">
        <v>6199606</v>
      </c>
      <c r="I605" s="81">
        <v>4211</v>
      </c>
      <c r="J605" s="97"/>
      <c r="K605" s="120"/>
      <c r="L605" s="87"/>
      <c r="M605" s="82"/>
      <c r="N605" s="15"/>
      <c r="O605" s="109"/>
      <c r="P605" s="95"/>
      <c r="Q605" s="97"/>
    </row>
    <row r="606" spans="1:17" ht="17.25">
      <c r="A606" s="50">
        <v>603</v>
      </c>
      <c r="B606" s="53" t="s">
        <v>794</v>
      </c>
      <c r="C606" s="53" t="s">
        <v>795</v>
      </c>
      <c r="D606" s="52">
        <v>43258</v>
      </c>
      <c r="E606" s="53" t="s">
        <v>298</v>
      </c>
      <c r="F606" s="54">
        <v>25</v>
      </c>
      <c r="G606" s="55">
        <v>1</v>
      </c>
      <c r="H606" s="107">
        <v>6181140</v>
      </c>
      <c r="I606" s="80">
        <v>4233</v>
      </c>
      <c r="J606" s="95"/>
      <c r="K606" s="119"/>
      <c r="L606" s="82"/>
      <c r="M606" s="82"/>
      <c r="N606" s="53"/>
      <c r="O606" s="108"/>
      <c r="P606" s="95"/>
      <c r="Q606" s="97"/>
    </row>
    <row r="607" spans="1:17" ht="17.25">
      <c r="A607" s="50">
        <v>604</v>
      </c>
      <c r="B607" s="51" t="s">
        <v>1902</v>
      </c>
      <c r="C607" s="51" t="s">
        <v>1901</v>
      </c>
      <c r="D607" s="84">
        <v>44756</v>
      </c>
      <c r="E607" s="53" t="s">
        <v>26</v>
      </c>
      <c r="F607" s="54">
        <v>43</v>
      </c>
      <c r="G607" s="55">
        <v>1</v>
      </c>
      <c r="H607" s="147">
        <v>6140890</v>
      </c>
      <c r="I607" s="136">
        <v>3500</v>
      </c>
      <c r="J607" s="58"/>
      <c r="K607" s="137"/>
      <c r="L607" s="138"/>
      <c r="M607" s="139"/>
      <c r="N607" s="140"/>
      <c r="O607" s="141"/>
      <c r="P607" s="58"/>
      <c r="Q607" s="58"/>
    </row>
    <row r="608" spans="1:17" ht="17.25">
      <c r="A608" s="50">
        <v>605</v>
      </c>
      <c r="B608" s="61" t="s">
        <v>222</v>
      </c>
      <c r="C608" s="61" t="s">
        <v>223</v>
      </c>
      <c r="D608" s="60">
        <v>43853</v>
      </c>
      <c r="E608" s="61" t="s">
        <v>15</v>
      </c>
      <c r="F608" s="62"/>
      <c r="G608" s="93"/>
      <c r="H608" s="376">
        <v>6116195</v>
      </c>
      <c r="I608" s="127">
        <v>3614</v>
      </c>
      <c r="J608" s="97"/>
      <c r="K608" s="120"/>
      <c r="L608" s="87"/>
      <c r="M608" s="82"/>
      <c r="N608" s="15"/>
      <c r="O608" s="109"/>
      <c r="P608" s="97"/>
      <c r="Q608" s="97"/>
    </row>
    <row r="609" spans="1:17" ht="17.25">
      <c r="A609" s="50">
        <v>606</v>
      </c>
      <c r="B609" s="51" t="s">
        <v>998</v>
      </c>
      <c r="C609" s="51" t="s">
        <v>998</v>
      </c>
      <c r="D609" s="52">
        <v>43034</v>
      </c>
      <c r="E609" s="57" t="s">
        <v>425</v>
      </c>
      <c r="F609" s="54">
        <v>34</v>
      </c>
      <c r="G609" s="55">
        <v>1</v>
      </c>
      <c r="H609" s="111">
        <v>6111110</v>
      </c>
      <c r="I609" s="101">
        <v>7359</v>
      </c>
      <c r="J609" s="95"/>
      <c r="K609" s="119"/>
      <c r="L609" s="82"/>
      <c r="M609" s="82"/>
      <c r="N609" s="53"/>
      <c r="O609" s="108"/>
      <c r="P609" s="95"/>
      <c r="Q609" s="97"/>
    </row>
    <row r="610" spans="1:17" ht="17.25">
      <c r="A610" s="50">
        <v>607</v>
      </c>
      <c r="B610" s="102" t="s">
        <v>901</v>
      </c>
      <c r="C610" s="51" t="s">
        <v>902</v>
      </c>
      <c r="D610" s="52">
        <v>43139</v>
      </c>
      <c r="E610" s="57" t="s">
        <v>15</v>
      </c>
      <c r="F610" s="54">
        <v>20</v>
      </c>
      <c r="G610" s="55">
        <v>1</v>
      </c>
      <c r="H610" s="107">
        <v>6107045</v>
      </c>
      <c r="I610" s="81">
        <v>4148</v>
      </c>
      <c r="J610" s="95"/>
      <c r="K610" s="119"/>
      <c r="L610" s="82"/>
      <c r="M610" s="82"/>
      <c r="N610" s="53"/>
      <c r="O610" s="108"/>
      <c r="P610" s="95"/>
      <c r="Q610" s="97"/>
    </row>
    <row r="611" spans="1:17" ht="17.25">
      <c r="A611" s="50">
        <v>608</v>
      </c>
      <c r="B611" s="51" t="s">
        <v>2057</v>
      </c>
      <c r="C611" s="51" t="s">
        <v>2057</v>
      </c>
      <c r="D611" s="84">
        <v>44896</v>
      </c>
      <c r="E611" s="53" t="s">
        <v>32</v>
      </c>
      <c r="F611" s="54"/>
      <c r="G611" s="55">
        <v>1</v>
      </c>
      <c r="H611" s="147">
        <v>6066575</v>
      </c>
      <c r="I611" s="136">
        <v>3185</v>
      </c>
      <c r="J611" s="58"/>
      <c r="K611" s="137"/>
      <c r="L611" s="138"/>
      <c r="M611" s="139"/>
      <c r="N611" s="140"/>
      <c r="O611" s="141"/>
      <c r="P611" s="58"/>
      <c r="Q611" s="58"/>
    </row>
    <row r="612" spans="1:17" ht="17.25">
      <c r="A612" s="50">
        <v>609</v>
      </c>
      <c r="B612" s="51" t="s">
        <v>2041</v>
      </c>
      <c r="C612" s="51" t="s">
        <v>2040</v>
      </c>
      <c r="D612" s="84">
        <v>44882</v>
      </c>
      <c r="E612" s="53" t="s">
        <v>22</v>
      </c>
      <c r="F612" s="54">
        <v>53</v>
      </c>
      <c r="G612" s="55">
        <v>1</v>
      </c>
      <c r="H612" s="147">
        <v>6057935</v>
      </c>
      <c r="I612" s="136">
        <v>2945</v>
      </c>
      <c r="J612" s="58"/>
      <c r="K612" s="137"/>
      <c r="L612" s="138"/>
      <c r="M612" s="139"/>
      <c r="N612" s="140"/>
      <c r="O612" s="141"/>
      <c r="P612" s="58"/>
      <c r="Q612" s="58"/>
    </row>
    <row r="613" spans="1:17" ht="17.25">
      <c r="A613" s="50">
        <v>610</v>
      </c>
      <c r="B613" s="53" t="s">
        <v>1217</v>
      </c>
      <c r="C613" s="53" t="s">
        <v>1218</v>
      </c>
      <c r="D613" s="52">
        <v>42782</v>
      </c>
      <c r="E613" s="53" t="s">
        <v>64</v>
      </c>
      <c r="F613" s="86"/>
      <c r="G613" s="55">
        <v>1</v>
      </c>
      <c r="H613" s="111">
        <v>6019275</v>
      </c>
      <c r="I613" s="125">
        <v>3917</v>
      </c>
      <c r="J613" s="95"/>
      <c r="K613" s="119"/>
      <c r="L613" s="82"/>
      <c r="M613" s="82"/>
      <c r="N613" s="53"/>
      <c r="O613" s="108"/>
      <c r="P613" s="95"/>
      <c r="Q613" s="97"/>
    </row>
    <row r="614" spans="1:17" ht="17.25">
      <c r="A614" s="50">
        <v>611</v>
      </c>
      <c r="B614" s="88" t="s">
        <v>1211</v>
      </c>
      <c r="C614" s="88" t="s">
        <v>1211</v>
      </c>
      <c r="D614" s="52">
        <v>42789</v>
      </c>
      <c r="E614" s="57" t="s">
        <v>1212</v>
      </c>
      <c r="F614" s="54"/>
      <c r="G614" s="55">
        <v>1</v>
      </c>
      <c r="H614" s="111">
        <v>5986955</v>
      </c>
      <c r="I614" s="101">
        <v>4030</v>
      </c>
      <c r="J614" s="95"/>
      <c r="K614" s="119"/>
      <c r="L614" s="82"/>
      <c r="M614" s="82"/>
      <c r="N614" s="53"/>
      <c r="O614" s="108"/>
      <c r="P614" s="95"/>
      <c r="Q614" s="97"/>
    </row>
    <row r="615" spans="1:17" ht="17.25">
      <c r="A615" s="50">
        <v>612</v>
      </c>
      <c r="B615" s="51" t="s">
        <v>1822</v>
      </c>
      <c r="C615" s="51" t="s">
        <v>1821</v>
      </c>
      <c r="D615" s="168">
        <v>44637</v>
      </c>
      <c r="E615" s="53" t="s">
        <v>37</v>
      </c>
      <c r="F615" s="54">
        <v>59</v>
      </c>
      <c r="G615" s="55">
        <v>1</v>
      </c>
      <c r="H615" s="147">
        <v>5972230</v>
      </c>
      <c r="I615" s="136">
        <v>3504</v>
      </c>
      <c r="J615" s="58"/>
      <c r="K615" s="137"/>
      <c r="L615" s="138"/>
      <c r="M615" s="139"/>
      <c r="N615" s="140"/>
      <c r="O615" s="141"/>
      <c r="P615" s="58"/>
      <c r="Q615" s="58"/>
    </row>
    <row r="616" spans="1:17" ht="17.25">
      <c r="A616" s="50">
        <v>613</v>
      </c>
      <c r="B616" s="51" t="s">
        <v>1709</v>
      </c>
      <c r="C616" s="51" t="s">
        <v>1708</v>
      </c>
      <c r="D616" s="168">
        <v>44497</v>
      </c>
      <c r="E616" s="53" t="s">
        <v>64</v>
      </c>
      <c r="F616" s="54"/>
      <c r="G616" s="55">
        <v>1</v>
      </c>
      <c r="H616" s="147">
        <v>5966465</v>
      </c>
      <c r="I616" s="136">
        <v>3777</v>
      </c>
      <c r="J616" s="58"/>
      <c r="K616" s="137"/>
      <c r="L616" s="138"/>
      <c r="M616" s="139"/>
      <c r="N616" s="140"/>
      <c r="O616" s="141"/>
      <c r="P616" s="58"/>
      <c r="Q616" s="58"/>
    </row>
    <row r="617" spans="1:17" ht="17.25">
      <c r="A617" s="50">
        <v>614</v>
      </c>
      <c r="B617" s="51" t="s">
        <v>112</v>
      </c>
      <c r="C617" s="51" t="s">
        <v>113</v>
      </c>
      <c r="D617" s="52">
        <v>44063</v>
      </c>
      <c r="E617" s="57" t="s">
        <v>26</v>
      </c>
      <c r="F617" s="54">
        <v>44</v>
      </c>
      <c r="G617" s="55">
        <v>1</v>
      </c>
      <c r="H617" s="114">
        <v>5958665</v>
      </c>
      <c r="I617" s="106">
        <v>3690</v>
      </c>
      <c r="J617" s="97"/>
      <c r="K617" s="120"/>
      <c r="L617" s="87"/>
      <c r="M617" s="82"/>
      <c r="N617" s="15"/>
      <c r="O617" s="109"/>
      <c r="P617" s="97"/>
      <c r="Q617" s="97"/>
    </row>
    <row r="618" spans="1:17" ht="17.25">
      <c r="A618" s="50">
        <v>615</v>
      </c>
      <c r="B618" s="51" t="s">
        <v>1603</v>
      </c>
      <c r="C618" s="51" t="s">
        <v>23</v>
      </c>
      <c r="D618" s="52">
        <v>44406</v>
      </c>
      <c r="E618" s="53" t="s">
        <v>18</v>
      </c>
      <c r="F618" s="54">
        <v>40</v>
      </c>
      <c r="G618" s="55">
        <v>1</v>
      </c>
      <c r="H618" s="147">
        <v>5954736</v>
      </c>
      <c r="I618" s="136">
        <v>4343</v>
      </c>
      <c r="J618" s="58"/>
      <c r="K618" s="137"/>
      <c r="L618" s="138"/>
      <c r="M618" s="139"/>
      <c r="N618" s="140"/>
      <c r="O618" s="141"/>
      <c r="P618" s="58"/>
      <c r="Q618" s="58"/>
    </row>
    <row r="619" spans="1:17" ht="17.25">
      <c r="A619" s="50">
        <v>616</v>
      </c>
      <c r="B619" s="53" t="s">
        <v>465</v>
      </c>
      <c r="C619" s="53" t="s">
        <v>466</v>
      </c>
      <c r="D619" s="52">
        <v>43566</v>
      </c>
      <c r="E619" s="53" t="s">
        <v>187</v>
      </c>
      <c r="F619" s="54">
        <v>35</v>
      </c>
      <c r="G619" s="55">
        <v>1</v>
      </c>
      <c r="H619" s="107">
        <v>5938432</v>
      </c>
      <c r="I619" s="80">
        <v>4326</v>
      </c>
      <c r="J619" s="95"/>
      <c r="K619" s="119"/>
      <c r="L619" s="82"/>
      <c r="M619" s="82"/>
      <c r="N619" s="53"/>
      <c r="O619" s="108"/>
      <c r="P619" s="95"/>
      <c r="Q619" s="97"/>
    </row>
    <row r="620" spans="1:17" ht="17.25">
      <c r="A620" s="50">
        <v>617</v>
      </c>
      <c r="B620" s="51" t="s">
        <v>1144</v>
      </c>
      <c r="C620" s="51" t="s">
        <v>1145</v>
      </c>
      <c r="D620" s="52">
        <v>42866</v>
      </c>
      <c r="E620" s="57" t="s">
        <v>187</v>
      </c>
      <c r="F620" s="54">
        <v>28</v>
      </c>
      <c r="G620" s="55">
        <v>1</v>
      </c>
      <c r="H620" s="111">
        <v>5905110</v>
      </c>
      <c r="I620" s="101">
        <v>4617</v>
      </c>
      <c r="J620" s="95"/>
      <c r="K620" s="119"/>
      <c r="L620" s="82"/>
      <c r="M620" s="82"/>
      <c r="N620" s="53"/>
      <c r="O620" s="108"/>
      <c r="P620" s="95"/>
      <c r="Q620" s="97"/>
    </row>
    <row r="621" spans="1:17" ht="17.25">
      <c r="A621" s="50">
        <v>618</v>
      </c>
      <c r="B621" s="51" t="s">
        <v>648</v>
      </c>
      <c r="C621" s="51" t="s">
        <v>649</v>
      </c>
      <c r="D621" s="52">
        <v>43405</v>
      </c>
      <c r="E621" s="53" t="s">
        <v>18</v>
      </c>
      <c r="F621" s="54"/>
      <c r="G621" s="55">
        <v>1</v>
      </c>
      <c r="H621" s="107">
        <v>5829010</v>
      </c>
      <c r="I621" s="81">
        <v>3814</v>
      </c>
      <c r="J621" s="95"/>
      <c r="K621" s="119"/>
      <c r="L621" s="82"/>
      <c r="M621" s="82"/>
      <c r="N621" s="53"/>
      <c r="O621" s="108"/>
      <c r="P621" s="95"/>
      <c r="Q621" s="97"/>
    </row>
    <row r="622" spans="1:17" ht="17.25">
      <c r="A622" s="50">
        <v>619</v>
      </c>
      <c r="B622" s="59" t="s">
        <v>178</v>
      </c>
      <c r="C622" s="59" t="s">
        <v>178</v>
      </c>
      <c r="D622" s="60">
        <v>43748</v>
      </c>
      <c r="E622" s="61" t="s">
        <v>32</v>
      </c>
      <c r="F622" s="62"/>
      <c r="G622" s="93">
        <v>1</v>
      </c>
      <c r="H622" s="123">
        <v>5786090</v>
      </c>
      <c r="I622" s="80">
        <v>4667</v>
      </c>
      <c r="J622" s="97"/>
      <c r="K622" s="120"/>
      <c r="L622" s="87"/>
      <c r="M622" s="82"/>
      <c r="N622" s="15"/>
      <c r="O622" s="109"/>
      <c r="P622" s="97"/>
      <c r="Q622" s="97"/>
    </row>
    <row r="623" spans="1:17" ht="17.25">
      <c r="A623" s="50">
        <v>620</v>
      </c>
      <c r="B623" s="88" t="s">
        <v>1260</v>
      </c>
      <c r="C623" s="88" t="s">
        <v>1261</v>
      </c>
      <c r="D623" s="52">
        <v>42740</v>
      </c>
      <c r="E623" s="57" t="s">
        <v>227</v>
      </c>
      <c r="F623" s="54">
        <v>20</v>
      </c>
      <c r="G623" s="55">
        <v>1</v>
      </c>
      <c r="H623" s="116">
        <v>5761400</v>
      </c>
      <c r="I623" s="101">
        <v>4801</v>
      </c>
      <c r="J623" s="95"/>
      <c r="K623" s="94"/>
      <c r="L623" s="94"/>
      <c r="M623" s="94"/>
      <c r="N623" s="95"/>
      <c r="O623" s="95"/>
      <c r="P623" s="95"/>
      <c r="Q623" s="97"/>
    </row>
    <row r="624" spans="1:17" ht="17.25">
      <c r="A624" s="50">
        <v>621</v>
      </c>
      <c r="B624" s="51" t="s">
        <v>663</v>
      </c>
      <c r="C624" s="51" t="s">
        <v>664</v>
      </c>
      <c r="D624" s="52">
        <v>43391</v>
      </c>
      <c r="E624" s="53" t="s">
        <v>26</v>
      </c>
      <c r="F624" s="54">
        <v>48</v>
      </c>
      <c r="G624" s="55">
        <v>1</v>
      </c>
      <c r="H624" s="107">
        <v>5730281</v>
      </c>
      <c r="I624" s="81">
        <v>4196</v>
      </c>
      <c r="J624" s="95"/>
      <c r="K624" s="94"/>
      <c r="L624" s="94"/>
      <c r="M624" s="94"/>
      <c r="N624" s="95"/>
      <c r="O624" s="95"/>
      <c r="P624" s="95"/>
      <c r="Q624" s="97"/>
    </row>
    <row r="625" spans="1:17" ht="17.25">
      <c r="A625" s="50">
        <v>622</v>
      </c>
      <c r="B625" s="88" t="s">
        <v>474</v>
      </c>
      <c r="C625" s="88" t="s">
        <v>475</v>
      </c>
      <c r="D625" s="52">
        <v>43559</v>
      </c>
      <c r="E625" s="53" t="s">
        <v>298</v>
      </c>
      <c r="F625" s="54">
        <v>23</v>
      </c>
      <c r="G625" s="55">
        <v>1</v>
      </c>
      <c r="H625" s="107">
        <v>5727234</v>
      </c>
      <c r="I625" s="81">
        <v>3732</v>
      </c>
      <c r="J625" s="95"/>
      <c r="K625" s="94"/>
      <c r="L625" s="94"/>
      <c r="M625" s="94"/>
      <c r="N625" s="95"/>
      <c r="O625" s="95"/>
      <c r="P625" s="95"/>
      <c r="Q625" s="97"/>
    </row>
    <row r="626" spans="1:17" ht="17.25">
      <c r="A626" s="50">
        <v>623</v>
      </c>
      <c r="B626" s="51" t="s">
        <v>181</v>
      </c>
      <c r="C626" s="51" t="s">
        <v>182</v>
      </c>
      <c r="D626" s="52">
        <v>43804</v>
      </c>
      <c r="E626" s="53" t="s">
        <v>32</v>
      </c>
      <c r="F626" s="54"/>
      <c r="G626" s="55">
        <v>1</v>
      </c>
      <c r="H626" s="107">
        <v>5640922</v>
      </c>
      <c r="I626" s="81">
        <v>4916</v>
      </c>
      <c r="J626" s="97"/>
      <c r="K626" s="96"/>
      <c r="L626" s="96"/>
      <c r="M626" s="94"/>
      <c r="N626" s="97"/>
      <c r="O626" s="97"/>
      <c r="P626" s="97"/>
      <c r="Q626" s="97"/>
    </row>
    <row r="627" spans="1:17" ht="17.25">
      <c r="A627" s="50">
        <v>624</v>
      </c>
      <c r="B627" s="51" t="s">
        <v>318</v>
      </c>
      <c r="C627" s="51" t="s">
        <v>319</v>
      </c>
      <c r="D627" s="52">
        <v>43720</v>
      </c>
      <c r="E627" s="53" t="s">
        <v>190</v>
      </c>
      <c r="F627" s="54">
        <v>27</v>
      </c>
      <c r="G627" s="55" t="e">
        <f>ROUNDUP(_xlfnodf.SKEWP(D627,$B$631,"d")/7,0)</f>
        <v>#NAME?</v>
      </c>
      <c r="H627" s="107">
        <v>5617065</v>
      </c>
      <c r="I627" s="80">
        <v>3679</v>
      </c>
      <c r="J627" s="95"/>
      <c r="K627" s="94"/>
      <c r="L627" s="94"/>
      <c r="M627" s="94"/>
      <c r="N627" s="95"/>
      <c r="O627" s="95"/>
      <c r="P627" s="95"/>
      <c r="Q627" s="97"/>
    </row>
    <row r="628" spans="1:17" ht="17.25">
      <c r="A628" s="50">
        <v>625</v>
      </c>
      <c r="B628" s="53" t="s">
        <v>430</v>
      </c>
      <c r="C628" s="53" t="s">
        <v>431</v>
      </c>
      <c r="D628" s="52">
        <v>43601</v>
      </c>
      <c r="E628" s="53" t="s">
        <v>187</v>
      </c>
      <c r="F628" s="54">
        <v>42</v>
      </c>
      <c r="G628" s="55">
        <v>1</v>
      </c>
      <c r="H628" s="107">
        <v>5613500</v>
      </c>
      <c r="I628" s="80">
        <v>4034</v>
      </c>
      <c r="J628" s="95"/>
      <c r="K628" s="94"/>
      <c r="L628" s="94"/>
      <c r="M628" s="94"/>
      <c r="N628" s="95"/>
      <c r="O628" s="95"/>
      <c r="P628" s="95"/>
      <c r="Q628" s="97"/>
    </row>
    <row r="629" spans="1:17" ht="17.25">
      <c r="A629" s="50">
        <v>626</v>
      </c>
      <c r="B629" s="51" t="s">
        <v>1575</v>
      </c>
      <c r="C629" s="51" t="s">
        <v>19</v>
      </c>
      <c r="D629" s="52">
        <v>44385</v>
      </c>
      <c r="E629" s="53" t="s">
        <v>18</v>
      </c>
      <c r="F629" s="54">
        <v>17</v>
      </c>
      <c r="G629" s="55" t="e">
        <f>ROUNDUP(DATEDIF(D629,$B$860,"d")/7,0)</f>
        <v>#VALUE!</v>
      </c>
      <c r="H629" s="147">
        <v>5594540</v>
      </c>
      <c r="I629" s="136">
        <v>3548</v>
      </c>
      <c r="J629" s="58"/>
      <c r="K629" s="153"/>
      <c r="L629" s="153"/>
      <c r="M629" s="154"/>
      <c r="N629" s="155"/>
      <c r="O629" s="58"/>
      <c r="P629" s="58"/>
      <c r="Q629" s="58"/>
    </row>
    <row r="630" spans="1:17" ht="17.25">
      <c r="A630" s="50">
        <v>627</v>
      </c>
      <c r="B630" s="51" t="s">
        <v>1675</v>
      </c>
      <c r="C630" s="51" t="s">
        <v>1674</v>
      </c>
      <c r="D630" s="52">
        <v>44462</v>
      </c>
      <c r="E630" s="53" t="s">
        <v>37</v>
      </c>
      <c r="F630" s="54">
        <v>36</v>
      </c>
      <c r="G630" s="55">
        <v>1</v>
      </c>
      <c r="H630" s="147">
        <v>5527590</v>
      </c>
      <c r="I630" s="136">
        <v>3439</v>
      </c>
      <c r="J630" s="58"/>
      <c r="K630" s="153"/>
      <c r="L630" s="153"/>
      <c r="M630" s="154"/>
      <c r="N630" s="155"/>
      <c r="O630" s="58"/>
      <c r="P630" s="58"/>
      <c r="Q630" s="58"/>
    </row>
    <row r="631" spans="1:17" ht="17.25">
      <c r="A631" s="50">
        <v>628</v>
      </c>
      <c r="B631" s="88" t="s">
        <v>1186</v>
      </c>
      <c r="C631" s="88" t="s">
        <v>1187</v>
      </c>
      <c r="D631" s="52">
        <v>42824</v>
      </c>
      <c r="E631" s="57" t="s">
        <v>22</v>
      </c>
      <c r="F631" s="54">
        <v>30</v>
      </c>
      <c r="G631" s="63">
        <v>1</v>
      </c>
      <c r="H631" s="111">
        <v>5509548</v>
      </c>
      <c r="I631" s="101">
        <v>3822</v>
      </c>
      <c r="J631" s="95"/>
      <c r="K631" s="94"/>
      <c r="L631" s="94"/>
      <c r="M631" s="94"/>
      <c r="N631" s="95"/>
      <c r="O631" s="95"/>
      <c r="P631" s="95"/>
      <c r="Q631" s="97"/>
    </row>
    <row r="632" spans="1:17" ht="17.25">
      <c r="A632" s="50">
        <v>629</v>
      </c>
      <c r="B632" s="51" t="s">
        <v>813</v>
      </c>
      <c r="C632" s="51" t="s">
        <v>814</v>
      </c>
      <c r="D632" s="52">
        <v>43230</v>
      </c>
      <c r="E632" s="53" t="s">
        <v>15</v>
      </c>
      <c r="F632" s="54"/>
      <c r="G632" s="55">
        <v>1</v>
      </c>
      <c r="H632" s="107">
        <v>5486995</v>
      </c>
      <c r="I632" s="81">
        <v>3437</v>
      </c>
      <c r="J632" s="95"/>
      <c r="K632" s="94"/>
      <c r="L632" s="94"/>
      <c r="M632" s="94"/>
      <c r="N632" s="95"/>
      <c r="O632" s="95"/>
      <c r="P632" s="95"/>
      <c r="Q632" s="97"/>
    </row>
    <row r="633" spans="1:17" ht="17.25">
      <c r="A633" s="50">
        <v>630</v>
      </c>
      <c r="B633" s="51" t="s">
        <v>1527</v>
      </c>
      <c r="C633" s="51" t="s">
        <v>1525</v>
      </c>
      <c r="D633" s="6">
        <v>44336</v>
      </c>
      <c r="E633" s="15" t="s">
        <v>15</v>
      </c>
      <c r="F633" s="70">
        <v>30</v>
      </c>
      <c r="G633" s="72">
        <v>1</v>
      </c>
      <c r="H633" s="112">
        <v>5483960</v>
      </c>
      <c r="I633" s="126">
        <v>3796</v>
      </c>
      <c r="J633" s="97"/>
      <c r="K633" s="96"/>
      <c r="L633" s="96"/>
      <c r="M633" s="94"/>
      <c r="N633" s="97"/>
      <c r="O633" s="97"/>
      <c r="P633" s="97"/>
      <c r="Q633" s="97"/>
    </row>
    <row r="634" spans="1:17" ht="17.25">
      <c r="A634" s="50">
        <v>631</v>
      </c>
      <c r="B634" s="51" t="s">
        <v>878</v>
      </c>
      <c r="C634" s="51" t="s">
        <v>878</v>
      </c>
      <c r="D634" s="52">
        <v>43167</v>
      </c>
      <c r="E634" s="53" t="s">
        <v>190</v>
      </c>
      <c r="F634" s="54">
        <v>36</v>
      </c>
      <c r="G634" s="55">
        <v>1</v>
      </c>
      <c r="H634" s="107">
        <v>5472865</v>
      </c>
      <c r="I634" s="81">
        <v>3916</v>
      </c>
      <c r="J634" s="95"/>
      <c r="K634" s="94"/>
      <c r="L634" s="94"/>
      <c r="M634" s="94"/>
      <c r="N634" s="95"/>
      <c r="O634" s="95"/>
      <c r="P634" s="95"/>
      <c r="Q634" s="97"/>
    </row>
    <row r="635" spans="1:17" ht="17.25">
      <c r="A635" s="50">
        <v>632</v>
      </c>
      <c r="B635" s="51" t="s">
        <v>546</v>
      </c>
      <c r="C635" s="51" t="s">
        <v>547</v>
      </c>
      <c r="D635" s="52">
        <v>43496</v>
      </c>
      <c r="E635" s="57" t="s">
        <v>32</v>
      </c>
      <c r="F635" s="54"/>
      <c r="G635" s="55">
        <v>1</v>
      </c>
      <c r="H635" s="107">
        <v>5463060</v>
      </c>
      <c r="I635" s="81">
        <v>3769</v>
      </c>
      <c r="J635" s="95"/>
      <c r="K635" s="94"/>
      <c r="L635" s="94"/>
      <c r="M635" s="94"/>
      <c r="N635" s="95"/>
      <c r="O635" s="95"/>
      <c r="P635" s="95"/>
      <c r="Q635" s="97"/>
    </row>
    <row r="636" spans="1:17" ht="17.25">
      <c r="A636" s="50">
        <v>633</v>
      </c>
      <c r="B636" s="51" t="s">
        <v>109</v>
      </c>
      <c r="C636" s="51" t="s">
        <v>110</v>
      </c>
      <c r="D636" s="52">
        <v>44042</v>
      </c>
      <c r="E636" s="53" t="s">
        <v>22</v>
      </c>
      <c r="F636" s="54">
        <v>55</v>
      </c>
      <c r="G636" s="55">
        <v>1</v>
      </c>
      <c r="H636" s="114">
        <v>5453785</v>
      </c>
      <c r="I636" s="106">
        <v>3774</v>
      </c>
      <c r="J636" s="97"/>
      <c r="K636" s="96"/>
      <c r="L636" s="96"/>
      <c r="M636" s="94"/>
      <c r="N636" s="97"/>
      <c r="O636" s="97"/>
      <c r="P636" s="97"/>
      <c r="Q636" s="97"/>
    </row>
    <row r="637" spans="1:17" ht="17.25">
      <c r="A637" s="50">
        <v>634</v>
      </c>
      <c r="B637" s="51" t="s">
        <v>985</v>
      </c>
      <c r="C637" s="51" t="s">
        <v>986</v>
      </c>
      <c r="D637" s="52">
        <v>43048</v>
      </c>
      <c r="E637" s="57" t="s">
        <v>18</v>
      </c>
      <c r="F637" s="54"/>
      <c r="G637" s="55">
        <v>1</v>
      </c>
      <c r="H637" s="111">
        <v>5409055</v>
      </c>
      <c r="I637" s="101">
        <v>3765</v>
      </c>
      <c r="J637" s="95"/>
      <c r="K637" s="94"/>
      <c r="L637" s="94"/>
      <c r="M637" s="94"/>
      <c r="N637" s="95"/>
      <c r="O637" s="95"/>
      <c r="P637" s="95"/>
      <c r="Q637" s="97"/>
    </row>
    <row r="638" spans="1:17" ht="17.25">
      <c r="A638" s="50">
        <v>635</v>
      </c>
      <c r="B638" s="51" t="s">
        <v>1562</v>
      </c>
      <c r="C638" s="51" t="s">
        <v>1562</v>
      </c>
      <c r="D638" s="52">
        <v>44378</v>
      </c>
      <c r="E638" s="53" t="s">
        <v>22</v>
      </c>
      <c r="F638" s="54">
        <v>35</v>
      </c>
      <c r="G638" s="55" t="e">
        <f>ROUNDUP(DATEDIF(D638,$B$853,"d")/7,0)</f>
        <v>#VALUE!</v>
      </c>
      <c r="H638" s="148">
        <v>5364585</v>
      </c>
      <c r="I638" s="149">
        <v>3343</v>
      </c>
      <c r="J638" s="58"/>
      <c r="K638" s="153"/>
      <c r="L638" s="153"/>
      <c r="M638" s="154"/>
      <c r="N638" s="155"/>
      <c r="O638" s="58"/>
      <c r="P638" s="58"/>
      <c r="Q638" s="58"/>
    </row>
    <row r="639" spans="1:17" ht="17.25">
      <c r="A639" s="50">
        <v>636</v>
      </c>
      <c r="B639" s="51" t="s">
        <v>978</v>
      </c>
      <c r="C639" s="51" t="s">
        <v>978</v>
      </c>
      <c r="D639" s="52">
        <v>43055</v>
      </c>
      <c r="E639" s="57" t="s">
        <v>26</v>
      </c>
      <c r="F639" s="54">
        <v>22</v>
      </c>
      <c r="G639" s="55">
        <v>1</v>
      </c>
      <c r="H639" s="111">
        <v>5299845</v>
      </c>
      <c r="I639" s="101">
        <v>3754</v>
      </c>
      <c r="J639" s="95"/>
      <c r="K639" s="94"/>
      <c r="L639" s="94"/>
      <c r="M639" s="94"/>
      <c r="N639" s="95"/>
      <c r="O639" s="95"/>
      <c r="P639" s="95"/>
      <c r="Q639" s="97"/>
    </row>
    <row r="640" spans="1:17" ht="17.25">
      <c r="A640" s="50">
        <v>637</v>
      </c>
      <c r="B640" s="59" t="s">
        <v>677</v>
      </c>
      <c r="C640" s="59" t="s">
        <v>678</v>
      </c>
      <c r="D640" s="60">
        <v>43384</v>
      </c>
      <c r="E640" s="61" t="s">
        <v>190</v>
      </c>
      <c r="F640" s="62">
        <v>32</v>
      </c>
      <c r="G640" s="93">
        <v>1</v>
      </c>
      <c r="H640" s="123">
        <v>5269200</v>
      </c>
      <c r="I640" s="81">
        <v>3565</v>
      </c>
      <c r="J640" s="95"/>
      <c r="K640" s="94"/>
      <c r="L640" s="94"/>
      <c r="M640" s="94"/>
      <c r="N640" s="95"/>
      <c r="O640" s="95"/>
      <c r="P640" s="95"/>
      <c r="Q640" s="97"/>
    </row>
    <row r="641" spans="1:17" ht="17.25">
      <c r="A641" s="50">
        <v>638</v>
      </c>
      <c r="B641" s="53" t="s">
        <v>1086</v>
      </c>
      <c r="C641" s="53" t="s">
        <v>1087</v>
      </c>
      <c r="D641" s="84">
        <v>42957</v>
      </c>
      <c r="E641" s="85" t="s">
        <v>18</v>
      </c>
      <c r="F641" s="55"/>
      <c r="G641" s="93">
        <v>1</v>
      </c>
      <c r="H641" s="111">
        <v>5219738</v>
      </c>
      <c r="I641" s="101">
        <v>3760</v>
      </c>
      <c r="J641" s="95"/>
      <c r="K641" s="94"/>
      <c r="L641" s="94"/>
      <c r="M641" s="94"/>
      <c r="N641" s="95"/>
      <c r="O641" s="95"/>
      <c r="P641" s="95"/>
      <c r="Q641" s="97"/>
    </row>
    <row r="642" spans="1:17" ht="17.25">
      <c r="A642" s="50">
        <v>639</v>
      </c>
      <c r="B642" s="51" t="s">
        <v>1992</v>
      </c>
      <c r="C642" s="51" t="s">
        <v>1991</v>
      </c>
      <c r="D642" s="84">
        <v>44847</v>
      </c>
      <c r="E642" s="53" t="s">
        <v>26</v>
      </c>
      <c r="F642" s="54">
        <v>34</v>
      </c>
      <c r="G642" s="55">
        <v>1</v>
      </c>
      <c r="H642" s="147">
        <v>5168285</v>
      </c>
      <c r="I642" s="136">
        <v>2589</v>
      </c>
      <c r="J642" s="58"/>
      <c r="K642" s="153"/>
      <c r="L642" s="153"/>
      <c r="M642" s="154"/>
      <c r="N642" s="155"/>
      <c r="O642" s="58"/>
      <c r="P642" s="58"/>
      <c r="Q642" s="58"/>
    </row>
    <row r="643" spans="1:9" ht="17.25">
      <c r="A643" s="50">
        <v>640</v>
      </c>
      <c r="B643" s="353" t="s">
        <v>2067</v>
      </c>
      <c r="C643" s="353" t="s">
        <v>2066</v>
      </c>
      <c r="D643" s="84">
        <v>44910</v>
      </c>
      <c r="E643" s="53" t="s">
        <v>26</v>
      </c>
      <c r="F643" s="366">
        <v>22</v>
      </c>
      <c r="G643" s="55">
        <v>1</v>
      </c>
      <c r="H643" s="147">
        <v>5157270</v>
      </c>
      <c r="I643" s="136">
        <v>2380</v>
      </c>
    </row>
    <row r="644" spans="1:17" ht="17.25">
      <c r="A644" s="50">
        <v>641</v>
      </c>
      <c r="B644" s="59" t="s">
        <v>1774</v>
      </c>
      <c r="C644" s="59" t="s">
        <v>1773</v>
      </c>
      <c r="D644" s="211">
        <v>44567</v>
      </c>
      <c r="E644" s="61" t="s">
        <v>37</v>
      </c>
      <c r="F644" s="368">
        <v>51</v>
      </c>
      <c r="G644" s="93">
        <v>1</v>
      </c>
      <c r="H644" s="283">
        <v>5153210</v>
      </c>
      <c r="I644" s="136">
        <v>3288</v>
      </c>
      <c r="J644" s="58"/>
      <c r="K644" s="153"/>
      <c r="L644" s="153"/>
      <c r="M644" s="154"/>
      <c r="N644" s="155"/>
      <c r="O644" s="58"/>
      <c r="P644" s="58"/>
      <c r="Q644" s="58"/>
    </row>
    <row r="645" spans="1:17" ht="17.25">
      <c r="A645" s="50">
        <v>642</v>
      </c>
      <c r="B645" s="51" t="s">
        <v>458</v>
      </c>
      <c r="C645" s="51" t="s">
        <v>459</v>
      </c>
      <c r="D645" s="52">
        <v>43573</v>
      </c>
      <c r="E645" s="57" t="s">
        <v>26</v>
      </c>
      <c r="F645" s="54">
        <v>22</v>
      </c>
      <c r="G645" s="55">
        <v>1</v>
      </c>
      <c r="H645" s="107">
        <v>5144332</v>
      </c>
      <c r="I645" s="81">
        <v>3452</v>
      </c>
      <c r="J645" s="95"/>
      <c r="K645" s="94"/>
      <c r="L645" s="94"/>
      <c r="M645" s="94"/>
      <c r="N645" s="95"/>
      <c r="O645" s="95"/>
      <c r="P645" s="95"/>
      <c r="Q645" s="97"/>
    </row>
    <row r="646" spans="1:17" ht="17.25">
      <c r="A646" s="50">
        <v>643</v>
      </c>
      <c r="B646" s="51" t="s">
        <v>1609</v>
      </c>
      <c r="C646" s="51" t="s">
        <v>1608</v>
      </c>
      <c r="D646" s="52">
        <v>44406</v>
      </c>
      <c r="E646" s="53" t="s">
        <v>15</v>
      </c>
      <c r="F646" s="54">
        <v>24</v>
      </c>
      <c r="G646" s="55">
        <v>1</v>
      </c>
      <c r="H646" s="147">
        <v>5139725</v>
      </c>
      <c r="I646" s="136">
        <v>3154</v>
      </c>
      <c r="J646" s="58"/>
      <c r="K646" s="153"/>
      <c r="L646" s="153"/>
      <c r="M646" s="154"/>
      <c r="N646" s="155"/>
      <c r="O646" s="58"/>
      <c r="P646" s="58"/>
      <c r="Q646" s="58"/>
    </row>
    <row r="647" spans="1:17" ht="17.25">
      <c r="A647" s="50">
        <v>644</v>
      </c>
      <c r="B647" s="51" t="s">
        <v>43</v>
      </c>
      <c r="C647" s="51" t="s">
        <v>44</v>
      </c>
      <c r="D647" s="52">
        <v>44105</v>
      </c>
      <c r="E647" s="53" t="s">
        <v>42</v>
      </c>
      <c r="F647" s="54">
        <v>68</v>
      </c>
      <c r="G647" s="55" t="e">
        <f>ROUNDUP(_xlfnodf.SKEWP(D647,$B$801,"d")/7,0)</f>
        <v>#NAME?</v>
      </c>
      <c r="H647" s="114">
        <v>5024720</v>
      </c>
      <c r="I647" s="106">
        <v>3581</v>
      </c>
      <c r="J647" s="97"/>
      <c r="K647" s="96"/>
      <c r="L647" s="96"/>
      <c r="M647" s="94"/>
      <c r="N647" s="97"/>
      <c r="O647" s="97"/>
      <c r="P647" s="97"/>
      <c r="Q647" s="97"/>
    </row>
    <row r="648" spans="1:17" ht="17.25">
      <c r="A648" s="50">
        <v>645</v>
      </c>
      <c r="B648" s="51" t="s">
        <v>1132</v>
      </c>
      <c r="C648" s="51" t="s">
        <v>1133</v>
      </c>
      <c r="D648" s="52"/>
      <c r="E648" s="57" t="s">
        <v>15</v>
      </c>
      <c r="F648" s="54">
        <v>26</v>
      </c>
      <c r="G648" s="55">
        <v>1</v>
      </c>
      <c r="H648" s="111">
        <v>5020330</v>
      </c>
      <c r="I648" s="101">
        <v>3761</v>
      </c>
      <c r="J648" s="95"/>
      <c r="K648" s="94"/>
      <c r="L648" s="94"/>
      <c r="M648" s="94"/>
      <c r="N648" s="95"/>
      <c r="O648" s="95"/>
      <c r="P648" s="95"/>
      <c r="Q648" s="97"/>
    </row>
    <row r="649" spans="1:17" ht="17.25">
      <c r="A649" s="50">
        <v>646</v>
      </c>
      <c r="B649" s="51" t="s">
        <v>1958</v>
      </c>
      <c r="C649" s="51" t="s">
        <v>1958</v>
      </c>
      <c r="D649" s="84">
        <v>44812</v>
      </c>
      <c r="E649" s="53" t="s">
        <v>32</v>
      </c>
      <c r="F649" s="54"/>
      <c r="G649" s="55">
        <v>1</v>
      </c>
      <c r="H649" s="147">
        <v>5006570</v>
      </c>
      <c r="I649" s="136">
        <v>3306</v>
      </c>
      <c r="J649" s="58"/>
      <c r="K649" s="153"/>
      <c r="L649" s="153"/>
      <c r="M649" s="154"/>
      <c r="N649" s="155"/>
      <c r="O649" s="58"/>
      <c r="P649" s="58"/>
      <c r="Q649" s="58"/>
    </row>
    <row r="650" spans="1:17" ht="17.25">
      <c r="A650" s="50">
        <v>647</v>
      </c>
      <c r="B650" s="51" t="s">
        <v>494</v>
      </c>
      <c r="C650" s="51" t="s">
        <v>494</v>
      </c>
      <c r="D650" s="52">
        <v>43545</v>
      </c>
      <c r="E650" s="53" t="s">
        <v>18</v>
      </c>
      <c r="F650" s="54"/>
      <c r="G650" s="55">
        <v>1</v>
      </c>
      <c r="H650" s="107">
        <v>4993740</v>
      </c>
      <c r="I650" s="81">
        <v>3416</v>
      </c>
      <c r="J650" s="95"/>
      <c r="K650" s="94"/>
      <c r="L650" s="94"/>
      <c r="M650" s="94"/>
      <c r="N650" s="95"/>
      <c r="O650" s="95"/>
      <c r="P650" s="95"/>
      <c r="Q650" s="97"/>
    </row>
    <row r="651" spans="1:17" ht="17.25">
      <c r="A651" s="50">
        <v>648</v>
      </c>
      <c r="B651" s="51" t="s">
        <v>1874</v>
      </c>
      <c r="C651" s="51" t="s">
        <v>1873</v>
      </c>
      <c r="D651" s="168">
        <v>44700</v>
      </c>
      <c r="E651" s="53" t="s">
        <v>18</v>
      </c>
      <c r="F651" s="54"/>
      <c r="G651" s="55">
        <v>1</v>
      </c>
      <c r="H651" s="147">
        <v>4991565</v>
      </c>
      <c r="I651" s="136">
        <v>2769</v>
      </c>
      <c r="J651" s="58"/>
      <c r="K651" s="153"/>
      <c r="L651" s="153"/>
      <c r="M651" s="154"/>
      <c r="N651" s="155"/>
      <c r="O651" s="58"/>
      <c r="P651" s="58"/>
      <c r="Q651" s="58"/>
    </row>
    <row r="652" spans="1:17" ht="17.25">
      <c r="A652" s="50">
        <v>649</v>
      </c>
      <c r="B652" s="51" t="s">
        <v>482</v>
      </c>
      <c r="C652" s="51" t="s">
        <v>483</v>
      </c>
      <c r="D652" s="52">
        <v>43552</v>
      </c>
      <c r="E652" s="53" t="s">
        <v>18</v>
      </c>
      <c r="F652" s="54"/>
      <c r="G652" s="55">
        <v>1</v>
      </c>
      <c r="H652" s="107">
        <v>4982550</v>
      </c>
      <c r="I652" s="80">
        <v>3132</v>
      </c>
      <c r="J652" s="95"/>
      <c r="K652" s="94"/>
      <c r="L652" s="94"/>
      <c r="M652" s="94"/>
      <c r="N652" s="95"/>
      <c r="O652" s="95"/>
      <c r="P652" s="95"/>
      <c r="Q652" s="97"/>
    </row>
    <row r="653" spans="1:17" ht="17.25">
      <c r="A653" s="50">
        <v>650</v>
      </c>
      <c r="B653" s="51" t="s">
        <v>2015</v>
      </c>
      <c r="C653" s="51" t="s">
        <v>2014</v>
      </c>
      <c r="D653" s="84">
        <v>44861</v>
      </c>
      <c r="E653" s="53" t="s">
        <v>26</v>
      </c>
      <c r="F653" s="54">
        <v>40</v>
      </c>
      <c r="G653" s="55">
        <v>1</v>
      </c>
      <c r="H653" s="147">
        <v>4967900</v>
      </c>
      <c r="I653" s="136">
        <v>2570</v>
      </c>
      <c r="J653" s="58"/>
      <c r="K653" s="142"/>
      <c r="L653" s="142"/>
      <c r="M653" s="143"/>
      <c r="N653" s="144"/>
      <c r="O653" s="24"/>
      <c r="P653" s="58"/>
      <c r="Q653" s="58"/>
    </row>
    <row r="654" spans="1:17" ht="17.25">
      <c r="A654" s="50">
        <v>651</v>
      </c>
      <c r="B654" s="51" t="s">
        <v>91</v>
      </c>
      <c r="C654" s="51" t="s">
        <v>92</v>
      </c>
      <c r="D654" s="52">
        <v>44035</v>
      </c>
      <c r="E654" s="53" t="s">
        <v>1327</v>
      </c>
      <c r="F654" s="54"/>
      <c r="G654" s="55">
        <v>1</v>
      </c>
      <c r="H654" s="114">
        <v>4932800</v>
      </c>
      <c r="I654" s="106">
        <v>3069</v>
      </c>
      <c r="J654" s="97"/>
      <c r="K654" s="96"/>
      <c r="L654" s="96"/>
      <c r="M654" s="94"/>
      <c r="N654" s="97"/>
      <c r="O654" s="97"/>
      <c r="P654" s="97"/>
      <c r="Q654" s="97"/>
    </row>
    <row r="655" spans="1:17" ht="17.25">
      <c r="A655" s="50">
        <v>652</v>
      </c>
      <c r="B655" s="51" t="s">
        <v>744</v>
      </c>
      <c r="C655" s="51" t="s">
        <v>745</v>
      </c>
      <c r="D655" s="52">
        <v>43321</v>
      </c>
      <c r="E655" s="53" t="s">
        <v>18</v>
      </c>
      <c r="F655" s="54"/>
      <c r="G655" s="55">
        <v>1</v>
      </c>
      <c r="H655" s="107">
        <v>4916118</v>
      </c>
      <c r="I655" s="81">
        <v>3324</v>
      </c>
      <c r="J655" s="95"/>
      <c r="K655" s="94"/>
      <c r="L655" s="94"/>
      <c r="M655" s="94"/>
      <c r="N655" s="95"/>
      <c r="O655" s="95"/>
      <c r="P655" s="95"/>
      <c r="Q655" s="97"/>
    </row>
    <row r="656" spans="1:17" ht="17.25">
      <c r="A656" s="50">
        <v>653</v>
      </c>
      <c r="B656" s="51" t="s">
        <v>1877</v>
      </c>
      <c r="C656" s="51" t="s">
        <v>1877</v>
      </c>
      <c r="D656" s="168">
        <v>44707</v>
      </c>
      <c r="E656" s="53" t="s">
        <v>32</v>
      </c>
      <c r="F656" s="54"/>
      <c r="G656" s="55">
        <v>1</v>
      </c>
      <c r="H656" s="337">
        <v>4870820</v>
      </c>
      <c r="I656" s="136">
        <v>3786</v>
      </c>
      <c r="J656" s="58"/>
      <c r="K656" s="153"/>
      <c r="L656" s="153"/>
      <c r="M656" s="154"/>
      <c r="N656" s="155"/>
      <c r="O656" s="58"/>
      <c r="P656" s="58"/>
      <c r="Q656" s="58"/>
    </row>
    <row r="657" spans="1:17" ht="17.25">
      <c r="A657" s="50">
        <v>654</v>
      </c>
      <c r="B657" s="51" t="s">
        <v>1219</v>
      </c>
      <c r="C657" s="51" t="s">
        <v>1220</v>
      </c>
      <c r="D657" s="168">
        <v>44665</v>
      </c>
      <c r="E657" s="53" t="s">
        <v>26</v>
      </c>
      <c r="F657" s="54">
        <v>37</v>
      </c>
      <c r="G657" s="55">
        <v>1</v>
      </c>
      <c r="H657" s="147">
        <v>4870735</v>
      </c>
      <c r="I657" s="136">
        <v>2661</v>
      </c>
      <c r="J657" s="58"/>
      <c r="K657" s="153"/>
      <c r="L657" s="153"/>
      <c r="M657" s="154"/>
      <c r="N657" s="155"/>
      <c r="O657" s="58"/>
      <c r="P657" s="58"/>
      <c r="Q657" s="58"/>
    </row>
    <row r="658" spans="1:17" ht="17.25">
      <c r="A658" s="50">
        <v>655</v>
      </c>
      <c r="B658" s="51" t="s">
        <v>1802</v>
      </c>
      <c r="C658" s="51" t="s">
        <v>1802</v>
      </c>
      <c r="D658" s="168">
        <v>44616</v>
      </c>
      <c r="E658" s="53" t="s">
        <v>22</v>
      </c>
      <c r="F658" s="54">
        <v>43</v>
      </c>
      <c r="G658" s="55">
        <v>1</v>
      </c>
      <c r="H658" s="147">
        <v>4847910</v>
      </c>
      <c r="I658" s="136">
        <v>3014</v>
      </c>
      <c r="J658" s="58"/>
      <c r="K658" s="153"/>
      <c r="L658" s="153"/>
      <c r="M658" s="154"/>
      <c r="N658" s="155"/>
      <c r="O658" s="58"/>
      <c r="P658" s="58"/>
      <c r="Q658" s="58"/>
    </row>
    <row r="659" spans="1:17" ht="17.25">
      <c r="A659" s="50">
        <v>656</v>
      </c>
      <c r="B659" s="59" t="s">
        <v>1861</v>
      </c>
      <c r="C659" s="59" t="s">
        <v>1860</v>
      </c>
      <c r="D659" s="211">
        <v>44686</v>
      </c>
      <c r="E659" s="61" t="s">
        <v>42</v>
      </c>
      <c r="F659" s="62"/>
      <c r="G659" s="93">
        <v>1</v>
      </c>
      <c r="H659" s="283">
        <v>4786375</v>
      </c>
      <c r="I659" s="136">
        <v>2964</v>
      </c>
      <c r="J659" s="58"/>
      <c r="K659" s="153"/>
      <c r="L659" s="153"/>
      <c r="M659" s="154"/>
      <c r="N659" s="155"/>
      <c r="O659" s="58"/>
      <c r="P659" s="58"/>
      <c r="Q659" s="58"/>
    </row>
    <row r="660" spans="1:17" ht="17.25">
      <c r="A660" s="50">
        <v>657</v>
      </c>
      <c r="B660" s="53" t="s">
        <v>423</v>
      </c>
      <c r="C660" s="53" t="s">
        <v>424</v>
      </c>
      <c r="D660" s="52">
        <v>43608</v>
      </c>
      <c r="E660" s="53" t="s">
        <v>425</v>
      </c>
      <c r="F660" s="62">
        <v>18</v>
      </c>
      <c r="G660" s="55">
        <v>1</v>
      </c>
      <c r="H660" s="107">
        <v>4769352</v>
      </c>
      <c r="I660" s="80">
        <v>3514</v>
      </c>
      <c r="J660" s="95"/>
      <c r="K660" s="94"/>
      <c r="L660" s="94"/>
      <c r="M660" s="94"/>
      <c r="N660" s="95"/>
      <c r="O660" s="95"/>
      <c r="P660" s="95"/>
      <c r="Q660" s="97"/>
    </row>
    <row r="661" spans="1:17" ht="17.25">
      <c r="A661" s="50">
        <v>658</v>
      </c>
      <c r="B661" s="51" t="s">
        <v>736</v>
      </c>
      <c r="C661" s="51" t="s">
        <v>737</v>
      </c>
      <c r="D661" s="52">
        <v>43321</v>
      </c>
      <c r="E661" s="53" t="s">
        <v>190</v>
      </c>
      <c r="F661" s="62">
        <v>27</v>
      </c>
      <c r="G661" s="55">
        <v>1</v>
      </c>
      <c r="H661" s="107">
        <v>4768817</v>
      </c>
      <c r="I661" s="81">
        <v>3333</v>
      </c>
      <c r="J661" s="95"/>
      <c r="K661" s="94"/>
      <c r="L661" s="94"/>
      <c r="M661" s="94"/>
      <c r="N661" s="95"/>
      <c r="O661" s="95"/>
      <c r="P661" s="95"/>
      <c r="Q661" s="97"/>
    </row>
    <row r="662" spans="1:17" ht="17.25">
      <c r="A662" s="50">
        <v>659</v>
      </c>
      <c r="B662" s="51" t="s">
        <v>2033</v>
      </c>
      <c r="C662" s="51" t="s">
        <v>2032</v>
      </c>
      <c r="D662" s="84">
        <v>44875</v>
      </c>
      <c r="E662" s="53" t="s">
        <v>18</v>
      </c>
      <c r="F662" s="54"/>
      <c r="G662" s="64">
        <v>1</v>
      </c>
      <c r="H662" s="147">
        <v>4767570</v>
      </c>
      <c r="I662" s="136">
        <v>2412</v>
      </c>
      <c r="J662" s="58"/>
      <c r="K662" s="142"/>
      <c r="L662" s="142"/>
      <c r="M662" s="143"/>
      <c r="N662" s="144"/>
      <c r="O662" s="24"/>
      <c r="P662" s="58"/>
      <c r="Q662" s="58"/>
    </row>
    <row r="663" spans="1:17" ht="17.25">
      <c r="A663" s="50">
        <v>660</v>
      </c>
      <c r="B663" s="53" t="s">
        <v>822</v>
      </c>
      <c r="C663" s="53" t="s">
        <v>823</v>
      </c>
      <c r="D663" s="52">
        <v>43223</v>
      </c>
      <c r="E663" s="53" t="s">
        <v>64</v>
      </c>
      <c r="F663" s="54"/>
      <c r="G663" s="64">
        <v>1</v>
      </c>
      <c r="H663" s="107">
        <v>4767231</v>
      </c>
      <c r="I663" s="81">
        <v>3345</v>
      </c>
      <c r="J663" s="95"/>
      <c r="K663" s="94"/>
      <c r="L663" s="94"/>
      <c r="M663" s="94"/>
      <c r="N663" s="95"/>
      <c r="O663" s="95"/>
      <c r="P663" s="95"/>
      <c r="Q663" s="97"/>
    </row>
    <row r="664" spans="1:17" ht="17.25">
      <c r="A664" s="50">
        <v>661</v>
      </c>
      <c r="B664" s="59" t="s">
        <v>669</v>
      </c>
      <c r="C664" s="59" t="s">
        <v>670</v>
      </c>
      <c r="D664" s="60">
        <v>43384</v>
      </c>
      <c r="E664" s="61" t="s">
        <v>190</v>
      </c>
      <c r="F664" s="62">
        <v>22</v>
      </c>
      <c r="G664" s="63">
        <v>1</v>
      </c>
      <c r="H664" s="107">
        <v>4757510</v>
      </c>
      <c r="I664" s="81">
        <v>3194</v>
      </c>
      <c r="J664" s="95"/>
      <c r="K664" s="94"/>
      <c r="L664" s="94"/>
      <c r="M664" s="94"/>
      <c r="N664" s="95"/>
      <c r="O664" s="95"/>
      <c r="P664" s="95"/>
      <c r="Q664" s="97"/>
    </row>
    <row r="665" spans="1:17" ht="17.25">
      <c r="A665" s="50">
        <v>662</v>
      </c>
      <c r="B665" s="51" t="s">
        <v>97</v>
      </c>
      <c r="C665" s="51" t="s">
        <v>98</v>
      </c>
      <c r="D665" s="52">
        <v>44056</v>
      </c>
      <c r="E665" s="57" t="s">
        <v>26</v>
      </c>
      <c r="F665" s="54">
        <v>57</v>
      </c>
      <c r="G665" s="63">
        <v>1</v>
      </c>
      <c r="H665" s="114">
        <v>4742905</v>
      </c>
      <c r="I665" s="106">
        <v>3330</v>
      </c>
      <c r="J665" s="97"/>
      <c r="K665" s="96"/>
      <c r="L665" s="96"/>
      <c r="M665" s="94"/>
      <c r="N665" s="97"/>
      <c r="O665" s="97"/>
      <c r="P665" s="97"/>
      <c r="Q665" s="97"/>
    </row>
    <row r="666" spans="1:17" ht="17.25">
      <c r="A666" s="50">
        <v>663</v>
      </c>
      <c r="B666" s="61" t="s">
        <v>283</v>
      </c>
      <c r="C666" s="61" t="s">
        <v>284</v>
      </c>
      <c r="D666" s="60">
        <v>43797</v>
      </c>
      <c r="E666" s="61" t="s">
        <v>285</v>
      </c>
      <c r="F666" s="62">
        <v>19</v>
      </c>
      <c r="G666" s="63">
        <v>1</v>
      </c>
      <c r="H666" s="107">
        <v>4735069</v>
      </c>
      <c r="I666" s="80">
        <v>3170</v>
      </c>
      <c r="J666" s="97"/>
      <c r="K666" s="96"/>
      <c r="L666" s="96"/>
      <c r="M666" s="94"/>
      <c r="N666" s="97"/>
      <c r="O666" s="97"/>
      <c r="P666" s="97"/>
      <c r="Q666" s="97"/>
    </row>
    <row r="667" spans="1:17" ht="17.25">
      <c r="A667" s="50">
        <v>664</v>
      </c>
      <c r="B667" s="51" t="s">
        <v>1912</v>
      </c>
      <c r="C667" s="51" t="s">
        <v>1911</v>
      </c>
      <c r="D667" s="84">
        <v>44770</v>
      </c>
      <c r="E667" s="53" t="s">
        <v>26</v>
      </c>
      <c r="F667" s="54">
        <v>18</v>
      </c>
      <c r="G667" s="63">
        <v>1</v>
      </c>
      <c r="H667" s="147">
        <v>4706545</v>
      </c>
      <c r="I667" s="136">
        <v>2614</v>
      </c>
      <c r="J667" s="58"/>
      <c r="K667" s="153"/>
      <c r="L667" s="153"/>
      <c r="M667" s="154"/>
      <c r="N667" s="155"/>
      <c r="O667" s="58"/>
      <c r="P667" s="58"/>
      <c r="Q667" s="58"/>
    </row>
    <row r="668" spans="1:17" ht="17.25">
      <c r="A668" s="50">
        <v>665</v>
      </c>
      <c r="B668" s="51" t="s">
        <v>667</v>
      </c>
      <c r="C668" s="51" t="s">
        <v>668</v>
      </c>
      <c r="D668" s="52">
        <v>43391</v>
      </c>
      <c r="E668" s="53" t="s">
        <v>18</v>
      </c>
      <c r="F668" s="55"/>
      <c r="G668" s="64">
        <v>1</v>
      </c>
      <c r="H668" s="107">
        <v>4696000</v>
      </c>
      <c r="I668" s="81">
        <v>3071</v>
      </c>
      <c r="J668" s="95"/>
      <c r="K668" s="94"/>
      <c r="L668" s="94"/>
      <c r="M668" s="94"/>
      <c r="N668" s="95"/>
      <c r="O668" s="95"/>
      <c r="P668" s="95"/>
      <c r="Q668" s="97"/>
    </row>
    <row r="669" spans="1:17" ht="17.25">
      <c r="A669" s="50">
        <v>666</v>
      </c>
      <c r="B669" s="51" t="s">
        <v>1888</v>
      </c>
      <c r="C669" s="51" t="s">
        <v>1887</v>
      </c>
      <c r="D669" s="168">
        <v>44728</v>
      </c>
      <c r="E669" s="53" t="s">
        <v>26</v>
      </c>
      <c r="F669" s="54">
        <v>26</v>
      </c>
      <c r="G669" s="64">
        <v>1</v>
      </c>
      <c r="H669" s="147">
        <v>4662481</v>
      </c>
      <c r="I669" s="136">
        <v>2583</v>
      </c>
      <c r="J669" s="58"/>
      <c r="K669" s="153"/>
      <c r="L669" s="153"/>
      <c r="M669" s="154"/>
      <c r="N669" s="155"/>
      <c r="O669" s="58"/>
      <c r="P669" s="58"/>
      <c r="Q669" s="58"/>
    </row>
    <row r="670" spans="1:17" ht="17.25">
      <c r="A670" s="50">
        <v>667</v>
      </c>
      <c r="B670" s="53" t="s">
        <v>504</v>
      </c>
      <c r="C670" s="53" t="s">
        <v>504</v>
      </c>
      <c r="D670" s="52">
        <v>43531</v>
      </c>
      <c r="E670" s="53" t="s">
        <v>226</v>
      </c>
      <c r="F670" s="54">
        <v>39</v>
      </c>
      <c r="G670" s="63">
        <v>1</v>
      </c>
      <c r="H670" s="107">
        <v>4658085</v>
      </c>
      <c r="I670" s="80">
        <v>3045</v>
      </c>
      <c r="J670" s="95"/>
      <c r="K670" s="94"/>
      <c r="L670" s="94"/>
      <c r="M670" s="94"/>
      <c r="N670" s="95"/>
      <c r="O670" s="95"/>
      <c r="P670" s="95"/>
      <c r="Q670" s="97"/>
    </row>
    <row r="671" spans="1:17" ht="17.25">
      <c r="A671" s="50">
        <v>668</v>
      </c>
      <c r="B671" s="51" t="s">
        <v>247</v>
      </c>
      <c r="C671" s="51" t="s">
        <v>248</v>
      </c>
      <c r="D671" s="52">
        <v>43818</v>
      </c>
      <c r="E671" s="53" t="s">
        <v>26</v>
      </c>
      <c r="F671" s="54"/>
      <c r="G671" s="64">
        <v>1</v>
      </c>
      <c r="H671" s="107">
        <v>4641095</v>
      </c>
      <c r="I671" s="80">
        <v>3298</v>
      </c>
      <c r="J671" s="95"/>
      <c r="K671" s="94"/>
      <c r="L671" s="94"/>
      <c r="M671" s="94"/>
      <c r="N671" s="95"/>
      <c r="O671" s="95"/>
      <c r="P671" s="95"/>
      <c r="Q671" s="97"/>
    </row>
    <row r="672" spans="1:17" ht="17.25">
      <c r="A672" s="50">
        <v>669</v>
      </c>
      <c r="B672" s="51" t="s">
        <v>446</v>
      </c>
      <c r="C672" s="51" t="s">
        <v>447</v>
      </c>
      <c r="D672" s="52">
        <v>43587</v>
      </c>
      <c r="E672" s="53" t="s">
        <v>207</v>
      </c>
      <c r="F672" s="54"/>
      <c r="G672" s="64">
        <v>1</v>
      </c>
      <c r="H672" s="107">
        <v>4619608</v>
      </c>
      <c r="I672" s="80">
        <v>3289</v>
      </c>
      <c r="J672" s="95"/>
      <c r="K672" s="94"/>
      <c r="L672" s="94"/>
      <c r="M672" s="94"/>
      <c r="N672" s="95"/>
      <c r="O672" s="95"/>
      <c r="P672" s="95"/>
      <c r="Q672" s="97"/>
    </row>
    <row r="673" spans="1:17" ht="17.25">
      <c r="A673" s="50">
        <v>670</v>
      </c>
      <c r="B673" s="51" t="s">
        <v>1526</v>
      </c>
      <c r="C673" s="51" t="s">
        <v>1524</v>
      </c>
      <c r="D673" s="6">
        <v>44336</v>
      </c>
      <c r="E673" s="15" t="s">
        <v>15</v>
      </c>
      <c r="F673" s="70">
        <v>35</v>
      </c>
      <c r="G673" s="373">
        <v>1</v>
      </c>
      <c r="H673" s="112">
        <v>4603865</v>
      </c>
      <c r="I673" s="126">
        <v>3437</v>
      </c>
      <c r="J673" s="97"/>
      <c r="K673" s="96"/>
      <c r="L673" s="96"/>
      <c r="M673" s="94"/>
      <c r="N673" s="97"/>
      <c r="O673" s="97"/>
      <c r="P673" s="97"/>
      <c r="Q673" s="97"/>
    </row>
    <row r="674" spans="1:17" ht="17.25">
      <c r="A674" s="50">
        <v>671</v>
      </c>
      <c r="B674" s="51" t="s">
        <v>988</v>
      </c>
      <c r="C674" s="51" t="s">
        <v>989</v>
      </c>
      <c r="D674" s="52">
        <v>43041</v>
      </c>
      <c r="E674" s="57" t="s">
        <v>190</v>
      </c>
      <c r="F674" s="54">
        <v>22</v>
      </c>
      <c r="G674" s="64">
        <v>1</v>
      </c>
      <c r="H674" s="111">
        <v>4601560</v>
      </c>
      <c r="I674" s="101">
        <v>4595</v>
      </c>
      <c r="J674" s="95"/>
      <c r="K674" s="94"/>
      <c r="L674" s="94"/>
      <c r="M674" s="94"/>
      <c r="N674" s="95"/>
      <c r="O674" s="95"/>
      <c r="P674" s="95"/>
      <c r="Q674" s="97"/>
    </row>
    <row r="675" spans="1:17" ht="17.25">
      <c r="A675" s="50">
        <v>672</v>
      </c>
      <c r="B675" s="51" t="s">
        <v>611</v>
      </c>
      <c r="C675" s="51" t="s">
        <v>612</v>
      </c>
      <c r="D675" s="52">
        <v>43447</v>
      </c>
      <c r="E675" s="53" t="s">
        <v>26</v>
      </c>
      <c r="F675" s="54">
        <v>13</v>
      </c>
      <c r="G675" s="64">
        <v>1</v>
      </c>
      <c r="H675" s="107">
        <v>4595385</v>
      </c>
      <c r="I675" s="81">
        <v>2870</v>
      </c>
      <c r="J675" s="95"/>
      <c r="K675" s="94"/>
      <c r="L675" s="94"/>
      <c r="M675" s="94"/>
      <c r="N675" s="95"/>
      <c r="O675" s="95"/>
      <c r="P675" s="95"/>
      <c r="Q675" s="97"/>
    </row>
    <row r="676" spans="1:17" ht="17.25">
      <c r="A676" s="50">
        <v>673</v>
      </c>
      <c r="B676" s="61" t="s">
        <v>374</v>
      </c>
      <c r="C676" s="61" t="s">
        <v>375</v>
      </c>
      <c r="D676" s="60">
        <v>43664</v>
      </c>
      <c r="E676" s="61" t="s">
        <v>190</v>
      </c>
      <c r="F676" s="62">
        <v>23</v>
      </c>
      <c r="G676" s="63">
        <v>1</v>
      </c>
      <c r="H676" s="107">
        <v>4560070</v>
      </c>
      <c r="I676" s="80">
        <v>2969</v>
      </c>
      <c r="J676" s="95"/>
      <c r="K676" s="94"/>
      <c r="L676" s="94"/>
      <c r="M676" s="94"/>
      <c r="N676" s="95"/>
      <c r="O676" s="95"/>
      <c r="P676" s="95"/>
      <c r="Q676" s="97"/>
    </row>
    <row r="677" spans="1:17" ht="17.25">
      <c r="A677" s="50">
        <v>674</v>
      </c>
      <c r="B677" s="51" t="s">
        <v>1697</v>
      </c>
      <c r="C677" s="51" t="s">
        <v>1696</v>
      </c>
      <c r="D677" s="52">
        <v>44490</v>
      </c>
      <c r="E677" s="53" t="s">
        <v>26</v>
      </c>
      <c r="F677" s="54">
        <v>32</v>
      </c>
      <c r="G677" s="64">
        <v>1</v>
      </c>
      <c r="H677" s="147">
        <v>4555845</v>
      </c>
      <c r="I677" s="136">
        <v>2997</v>
      </c>
      <c r="J677" s="58"/>
      <c r="K677" s="153"/>
      <c r="L677" s="153"/>
      <c r="M677" s="154"/>
      <c r="N677" s="155"/>
      <c r="O677" s="58"/>
      <c r="P677" s="58"/>
      <c r="Q677" s="58"/>
    </row>
    <row r="678" spans="1:17" ht="17.25">
      <c r="A678" s="50">
        <v>675</v>
      </c>
      <c r="B678" s="59" t="s">
        <v>395</v>
      </c>
      <c r="C678" s="59" t="s">
        <v>396</v>
      </c>
      <c r="D678" s="60">
        <v>43657</v>
      </c>
      <c r="E678" s="100" t="s">
        <v>207</v>
      </c>
      <c r="F678" s="62"/>
      <c r="G678" s="63">
        <v>1</v>
      </c>
      <c r="H678" s="107">
        <v>4482510</v>
      </c>
      <c r="I678" s="81">
        <v>2988</v>
      </c>
      <c r="J678" s="95"/>
      <c r="K678" s="94"/>
      <c r="L678" s="94"/>
      <c r="M678" s="94"/>
      <c r="N678" s="95"/>
      <c r="O678" s="95"/>
      <c r="P678" s="95"/>
      <c r="Q678" s="97"/>
    </row>
    <row r="679" spans="1:17" ht="17.25">
      <c r="A679" s="50">
        <v>676</v>
      </c>
      <c r="B679" s="51" t="s">
        <v>1923</v>
      </c>
      <c r="C679" s="51" t="s">
        <v>1922</v>
      </c>
      <c r="D679" s="168">
        <v>44784</v>
      </c>
      <c r="E679" s="53" t="s">
        <v>26</v>
      </c>
      <c r="F679" s="54">
        <v>54</v>
      </c>
      <c r="G679" s="63">
        <v>1</v>
      </c>
      <c r="H679" s="147">
        <v>4456561</v>
      </c>
      <c r="I679" s="136">
        <v>2917</v>
      </c>
      <c r="J679" s="58"/>
      <c r="K679" s="142"/>
      <c r="L679" s="142"/>
      <c r="M679" s="143"/>
      <c r="N679" s="144"/>
      <c r="O679" s="24"/>
      <c r="P679" s="58"/>
      <c r="Q679" s="58"/>
    </row>
    <row r="680" spans="1:17" ht="17.25">
      <c r="A680" s="50">
        <v>677</v>
      </c>
      <c r="B680" s="51" t="s">
        <v>48</v>
      </c>
      <c r="C680" s="51" t="s">
        <v>49</v>
      </c>
      <c r="D680" s="52">
        <v>44042</v>
      </c>
      <c r="E680" s="53" t="s">
        <v>37</v>
      </c>
      <c r="F680" s="54">
        <v>1</v>
      </c>
      <c r="G680" s="64">
        <v>1</v>
      </c>
      <c r="H680" s="114">
        <v>4447312</v>
      </c>
      <c r="I680" s="106">
        <v>3096</v>
      </c>
      <c r="J680" s="97"/>
      <c r="K680" s="96"/>
      <c r="L680" s="96"/>
      <c r="M680" s="94"/>
      <c r="N680" s="97"/>
      <c r="O680" s="97"/>
      <c r="P680" s="97"/>
      <c r="Q680" s="97"/>
    </row>
    <row r="681" spans="1:17" ht="17.25">
      <c r="A681" s="50">
        <v>678</v>
      </c>
      <c r="B681" s="59" t="s">
        <v>944</v>
      </c>
      <c r="C681" s="59" t="s">
        <v>945</v>
      </c>
      <c r="D681" s="60">
        <v>43097</v>
      </c>
      <c r="E681" s="100" t="s">
        <v>26</v>
      </c>
      <c r="F681" s="62"/>
      <c r="G681" s="63">
        <v>1</v>
      </c>
      <c r="H681" s="111">
        <v>4444515</v>
      </c>
      <c r="I681" s="101">
        <v>2721</v>
      </c>
      <c r="J681" s="95"/>
      <c r="K681" s="94"/>
      <c r="L681" s="94"/>
      <c r="M681" s="94"/>
      <c r="N681" s="95"/>
      <c r="O681" s="95"/>
      <c r="P681" s="95"/>
      <c r="Q681" s="97"/>
    </row>
    <row r="682" spans="1:17" ht="17.25">
      <c r="A682" s="50">
        <v>679</v>
      </c>
      <c r="B682" s="53" t="s">
        <v>837</v>
      </c>
      <c r="C682" s="53" t="s">
        <v>838</v>
      </c>
      <c r="D682" s="52">
        <v>43209</v>
      </c>
      <c r="E682" s="53" t="s">
        <v>190</v>
      </c>
      <c r="F682" s="54">
        <v>54</v>
      </c>
      <c r="G682" s="64">
        <v>1</v>
      </c>
      <c r="H682" s="107">
        <v>4427345</v>
      </c>
      <c r="I682" s="81">
        <v>3091</v>
      </c>
      <c r="J682" s="95"/>
      <c r="K682" s="94"/>
      <c r="L682" s="94"/>
      <c r="M682" s="94"/>
      <c r="N682" s="95"/>
      <c r="O682" s="95"/>
      <c r="P682" s="95"/>
      <c r="Q682" s="97"/>
    </row>
    <row r="683" spans="1:17" ht="17.25">
      <c r="A683" s="50">
        <v>680</v>
      </c>
      <c r="B683" s="51" t="s">
        <v>1616</v>
      </c>
      <c r="C683" s="51" t="s">
        <v>1615</v>
      </c>
      <c r="D683" s="52">
        <v>44413</v>
      </c>
      <c r="E683" s="53" t="s">
        <v>26</v>
      </c>
      <c r="F683" s="54">
        <v>31</v>
      </c>
      <c r="G683" s="64">
        <v>1</v>
      </c>
      <c r="H683" s="147">
        <v>4423355</v>
      </c>
      <c r="I683" s="136">
        <v>2730</v>
      </c>
      <c r="J683" s="58"/>
      <c r="K683" s="153"/>
      <c r="L683" s="153"/>
      <c r="M683" s="154"/>
      <c r="N683" s="155"/>
      <c r="O683" s="58"/>
      <c r="P683" s="58"/>
      <c r="Q683" s="58"/>
    </row>
    <row r="684" spans="1:17" ht="17.25">
      <c r="A684" s="50">
        <v>681</v>
      </c>
      <c r="B684" s="51" t="s">
        <v>2045</v>
      </c>
      <c r="C684" s="51" t="s">
        <v>2045</v>
      </c>
      <c r="D684" s="84">
        <v>44882</v>
      </c>
      <c r="E684" s="53" t="s">
        <v>32</v>
      </c>
      <c r="F684" s="54"/>
      <c r="G684" s="64">
        <v>1</v>
      </c>
      <c r="H684" s="147">
        <v>4400475</v>
      </c>
      <c r="I684" s="136">
        <v>2447</v>
      </c>
      <c r="J684" s="58"/>
      <c r="K684" s="142"/>
      <c r="L684" s="142"/>
      <c r="M684" s="143"/>
      <c r="N684" s="144"/>
      <c r="O684" s="24"/>
      <c r="P684" s="58"/>
      <c r="Q684" s="58"/>
    </row>
    <row r="685" spans="1:17" ht="17.25">
      <c r="A685" s="50">
        <v>682</v>
      </c>
      <c r="B685" s="59" t="s">
        <v>635</v>
      </c>
      <c r="C685" s="59" t="s">
        <v>636</v>
      </c>
      <c r="D685" s="60">
        <v>43419</v>
      </c>
      <c r="E685" s="61" t="s">
        <v>26</v>
      </c>
      <c r="F685" s="62">
        <v>13</v>
      </c>
      <c r="G685" s="63">
        <v>1</v>
      </c>
      <c r="H685" s="107">
        <v>4392630</v>
      </c>
      <c r="I685" s="81">
        <v>2697</v>
      </c>
      <c r="J685" s="95"/>
      <c r="K685" s="94"/>
      <c r="L685" s="94"/>
      <c r="M685" s="94"/>
      <c r="N685" s="95"/>
      <c r="O685" s="95"/>
      <c r="P685" s="95"/>
      <c r="Q685" s="97"/>
    </row>
    <row r="686" spans="1:17" ht="17.25">
      <c r="A686" s="50">
        <v>683</v>
      </c>
      <c r="B686" s="51" t="s">
        <v>1128</v>
      </c>
      <c r="C686" s="51" t="s">
        <v>1129</v>
      </c>
      <c r="D686" s="52">
        <v>42894</v>
      </c>
      <c r="E686" s="57" t="s">
        <v>425</v>
      </c>
      <c r="F686" s="54">
        <v>22</v>
      </c>
      <c r="G686" s="64">
        <v>1</v>
      </c>
      <c r="H686" s="111">
        <v>4375001</v>
      </c>
      <c r="I686" s="101">
        <v>2940</v>
      </c>
      <c r="J686" s="95"/>
      <c r="K686" s="94"/>
      <c r="L686" s="94"/>
      <c r="M686" s="94"/>
      <c r="N686" s="95"/>
      <c r="O686" s="95"/>
      <c r="P686" s="95"/>
      <c r="Q686" s="97"/>
    </row>
    <row r="687" spans="1:17" ht="17.25">
      <c r="A687" s="50">
        <v>684</v>
      </c>
      <c r="B687" s="53" t="s">
        <v>990</v>
      </c>
      <c r="C687" s="53" t="s">
        <v>991</v>
      </c>
      <c r="D687" s="84">
        <v>43041</v>
      </c>
      <c r="E687" s="85" t="s">
        <v>18</v>
      </c>
      <c r="F687" s="55"/>
      <c r="G687" s="64">
        <v>1</v>
      </c>
      <c r="H687" s="111">
        <v>4346410</v>
      </c>
      <c r="I687" s="101">
        <v>3671</v>
      </c>
      <c r="J687" s="95"/>
      <c r="K687" s="94"/>
      <c r="L687" s="94"/>
      <c r="M687" s="94"/>
      <c r="N687" s="95"/>
      <c r="O687" s="95"/>
      <c r="P687" s="95"/>
      <c r="Q687" s="97"/>
    </row>
    <row r="688" spans="1:17" ht="17.25">
      <c r="A688" s="50">
        <v>685</v>
      </c>
      <c r="B688" s="145" t="s">
        <v>802</v>
      </c>
      <c r="C688" s="145" t="s">
        <v>803</v>
      </c>
      <c r="D688" s="60">
        <v>43251</v>
      </c>
      <c r="E688" s="100" t="s">
        <v>26</v>
      </c>
      <c r="F688" s="62">
        <v>40</v>
      </c>
      <c r="G688" s="63">
        <v>1</v>
      </c>
      <c r="H688" s="107">
        <v>4345900</v>
      </c>
      <c r="I688" s="80">
        <v>3219</v>
      </c>
      <c r="J688" s="95"/>
      <c r="K688" s="94"/>
      <c r="L688" s="94"/>
      <c r="M688" s="94"/>
      <c r="N688" s="95"/>
      <c r="O688" s="95"/>
      <c r="P688" s="95"/>
      <c r="Q688" s="97"/>
    </row>
    <row r="689" spans="1:17" ht="17.25">
      <c r="A689" s="50">
        <v>686</v>
      </c>
      <c r="B689" s="53" t="s">
        <v>340</v>
      </c>
      <c r="C689" s="53" t="s">
        <v>341</v>
      </c>
      <c r="D689" s="52">
        <v>43678</v>
      </c>
      <c r="E689" s="53" t="s">
        <v>190</v>
      </c>
      <c r="F689" s="54">
        <v>47</v>
      </c>
      <c r="G689" s="64">
        <v>1</v>
      </c>
      <c r="H689" s="107">
        <v>4281325</v>
      </c>
      <c r="I689" s="80">
        <v>3181</v>
      </c>
      <c r="J689" s="95"/>
      <c r="K689" s="94"/>
      <c r="L689" s="94"/>
      <c r="M689" s="94"/>
      <c r="N689" s="95"/>
      <c r="O689" s="95"/>
      <c r="P689" s="95"/>
      <c r="Q689" s="97"/>
    </row>
    <row r="690" spans="1:17" ht="17.25">
      <c r="A690" s="50">
        <v>687</v>
      </c>
      <c r="B690" s="53" t="s">
        <v>302</v>
      </c>
      <c r="C690" s="53" t="s">
        <v>303</v>
      </c>
      <c r="D690" s="52">
        <v>43769</v>
      </c>
      <c r="E690" s="53" t="s">
        <v>18</v>
      </c>
      <c r="F690" s="54"/>
      <c r="G690" s="64">
        <v>1</v>
      </c>
      <c r="H690" s="113">
        <v>4280255</v>
      </c>
      <c r="I690" s="127">
        <v>3134</v>
      </c>
      <c r="J690" s="97"/>
      <c r="K690" s="96"/>
      <c r="L690" s="96"/>
      <c r="M690" s="94"/>
      <c r="N690" s="97"/>
      <c r="O690" s="97"/>
      <c r="P690" s="97"/>
      <c r="Q690" s="97"/>
    </row>
    <row r="691" spans="1:17" ht="17.25">
      <c r="A691" s="50">
        <v>688</v>
      </c>
      <c r="B691" s="61" t="s">
        <v>65</v>
      </c>
      <c r="C691" s="61" t="s">
        <v>65</v>
      </c>
      <c r="D691" s="60">
        <v>44077</v>
      </c>
      <c r="E691" s="61" t="s">
        <v>32</v>
      </c>
      <c r="F691" s="62"/>
      <c r="G691" s="63">
        <v>1</v>
      </c>
      <c r="H691" s="114">
        <v>4248775</v>
      </c>
      <c r="I691" s="106">
        <v>3111</v>
      </c>
      <c r="J691" s="97"/>
      <c r="K691" s="96"/>
      <c r="L691" s="96"/>
      <c r="M691" s="94"/>
      <c r="N691" s="97"/>
      <c r="O691" s="97"/>
      <c r="P691" s="97"/>
      <c r="Q691" s="97"/>
    </row>
    <row r="692" spans="1:17" ht="17.25">
      <c r="A692" s="50">
        <v>689</v>
      </c>
      <c r="B692" s="51" t="s">
        <v>886</v>
      </c>
      <c r="C692" s="51" t="s">
        <v>887</v>
      </c>
      <c r="D692" s="52">
        <v>43160</v>
      </c>
      <c r="E692" s="57" t="s">
        <v>26</v>
      </c>
      <c r="F692" s="54">
        <v>20</v>
      </c>
      <c r="G692" s="64">
        <v>1</v>
      </c>
      <c r="H692" s="107">
        <v>4245805</v>
      </c>
      <c r="I692" s="81">
        <v>2830</v>
      </c>
      <c r="J692" s="95"/>
      <c r="K692" s="94"/>
      <c r="L692" s="94"/>
      <c r="M692" s="94"/>
      <c r="N692" s="95"/>
      <c r="O692" s="95"/>
      <c r="P692" s="95"/>
      <c r="Q692" s="97"/>
    </row>
    <row r="693" spans="1:17" ht="17.25">
      <c r="A693" s="50">
        <v>690</v>
      </c>
      <c r="B693" s="53" t="s">
        <v>448</v>
      </c>
      <c r="C693" s="53" t="s">
        <v>449</v>
      </c>
      <c r="D693" s="52">
        <v>43580</v>
      </c>
      <c r="E693" s="53" t="s">
        <v>26</v>
      </c>
      <c r="F693" s="54">
        <v>16</v>
      </c>
      <c r="G693" s="64">
        <v>1</v>
      </c>
      <c r="H693" s="107">
        <v>4239455</v>
      </c>
      <c r="I693" s="80">
        <v>2633</v>
      </c>
      <c r="J693" s="95"/>
      <c r="K693" s="94"/>
      <c r="L693" s="94"/>
      <c r="M693" s="94"/>
      <c r="N693" s="95"/>
      <c r="O693" s="95"/>
      <c r="P693" s="95"/>
      <c r="Q693" s="97"/>
    </row>
    <row r="694" spans="1:17" ht="17.25">
      <c r="A694" s="50">
        <v>691</v>
      </c>
      <c r="B694" s="53" t="s">
        <v>288</v>
      </c>
      <c r="C694" s="53" t="s">
        <v>288</v>
      </c>
      <c r="D694" s="52">
        <v>43783</v>
      </c>
      <c r="E694" s="53" t="s">
        <v>18</v>
      </c>
      <c r="F694" s="54">
        <v>38</v>
      </c>
      <c r="G694" s="63">
        <v>1</v>
      </c>
      <c r="H694" s="107">
        <v>4230815</v>
      </c>
      <c r="I694" s="80">
        <v>4091</v>
      </c>
      <c r="J694" s="97"/>
      <c r="K694" s="96"/>
      <c r="L694" s="96"/>
      <c r="M694" s="94"/>
      <c r="N694" s="97"/>
      <c r="O694" s="97"/>
      <c r="P694" s="97"/>
      <c r="Q694" s="97"/>
    </row>
    <row r="695" spans="1:17" ht="17.25">
      <c r="A695" s="50">
        <v>692</v>
      </c>
      <c r="B695" s="51" t="s">
        <v>1919</v>
      </c>
      <c r="C695" s="51" t="s">
        <v>1918</v>
      </c>
      <c r="D695" s="168">
        <v>44784</v>
      </c>
      <c r="E695" s="53" t="s">
        <v>18</v>
      </c>
      <c r="F695" s="54"/>
      <c r="G695" s="64">
        <v>1</v>
      </c>
      <c r="H695" s="147">
        <v>4216650</v>
      </c>
      <c r="I695" s="136">
        <v>2742</v>
      </c>
      <c r="J695" s="58"/>
      <c r="K695" s="142"/>
      <c r="L695" s="142"/>
      <c r="M695" s="143"/>
      <c r="N695" s="144"/>
      <c r="O695" s="24"/>
      <c r="P695" s="58"/>
      <c r="Q695" s="58"/>
    </row>
    <row r="696" spans="1:17" ht="17.25">
      <c r="A696" s="50">
        <v>693</v>
      </c>
      <c r="B696" s="51" t="s">
        <v>257</v>
      </c>
      <c r="C696" s="51" t="s">
        <v>258</v>
      </c>
      <c r="D696" s="52">
        <v>43811</v>
      </c>
      <c r="E696" s="53" t="s">
        <v>18</v>
      </c>
      <c r="F696" s="54">
        <v>26</v>
      </c>
      <c r="G696" s="64">
        <v>1</v>
      </c>
      <c r="H696" s="107">
        <v>4215990</v>
      </c>
      <c r="I696" s="81">
        <v>2940</v>
      </c>
      <c r="J696" s="97"/>
      <c r="K696" s="96"/>
      <c r="L696" s="96"/>
      <c r="M696" s="94"/>
      <c r="N696" s="97"/>
      <c r="O696" s="97"/>
      <c r="P696" s="97"/>
      <c r="Q696" s="97"/>
    </row>
    <row r="697" spans="1:17" ht="17.25">
      <c r="A697" s="50">
        <v>694</v>
      </c>
      <c r="B697" s="51" t="s">
        <v>1024</v>
      </c>
      <c r="C697" s="51" t="s">
        <v>1025</v>
      </c>
      <c r="D697" s="52">
        <v>43006</v>
      </c>
      <c r="E697" s="57" t="s">
        <v>425</v>
      </c>
      <c r="F697" s="54">
        <v>16</v>
      </c>
      <c r="G697" s="63">
        <v>1</v>
      </c>
      <c r="H697" s="111">
        <v>4183679</v>
      </c>
      <c r="I697" s="101">
        <v>2761</v>
      </c>
      <c r="J697" s="95"/>
      <c r="K697" s="94"/>
      <c r="L697" s="94"/>
      <c r="M697" s="94"/>
      <c r="N697" s="95"/>
      <c r="O697" s="95"/>
      <c r="P697" s="95"/>
      <c r="Q697" s="97"/>
    </row>
    <row r="698" spans="1:17" ht="17.25">
      <c r="A698" s="50">
        <v>695</v>
      </c>
      <c r="B698" s="53" t="s">
        <v>709</v>
      </c>
      <c r="C698" s="53" t="s">
        <v>709</v>
      </c>
      <c r="D698" s="52">
        <v>43356</v>
      </c>
      <c r="E698" s="53" t="s">
        <v>111</v>
      </c>
      <c r="F698" s="54"/>
      <c r="G698" s="63">
        <v>1</v>
      </c>
      <c r="H698" s="107">
        <v>4173400</v>
      </c>
      <c r="I698" s="80">
        <v>3423</v>
      </c>
      <c r="J698" s="95"/>
      <c r="K698" s="94"/>
      <c r="L698" s="94"/>
      <c r="M698" s="94"/>
      <c r="N698" s="95"/>
      <c r="O698" s="95"/>
      <c r="P698" s="95"/>
      <c r="Q698" s="97"/>
    </row>
    <row r="699" spans="1:17" ht="17.25">
      <c r="A699" s="50">
        <v>696</v>
      </c>
      <c r="B699" s="51" t="s">
        <v>671</v>
      </c>
      <c r="C699" s="51" t="s">
        <v>672</v>
      </c>
      <c r="D699" s="52">
        <v>43384</v>
      </c>
      <c r="E699" s="53" t="s">
        <v>15</v>
      </c>
      <c r="F699" s="54"/>
      <c r="G699" s="64">
        <v>1</v>
      </c>
      <c r="H699" s="107">
        <v>4152518</v>
      </c>
      <c r="I699" s="81">
        <v>2675</v>
      </c>
      <c r="J699" s="95"/>
      <c r="K699" s="94"/>
      <c r="L699" s="94"/>
      <c r="M699" s="94"/>
      <c r="N699" s="95"/>
      <c r="O699" s="95"/>
      <c r="P699" s="95"/>
      <c r="Q699" s="97"/>
    </row>
    <row r="700" spans="1:17" ht="17.25">
      <c r="A700" s="50">
        <v>697</v>
      </c>
      <c r="B700" s="59" t="s">
        <v>188</v>
      </c>
      <c r="C700" s="59" t="s">
        <v>189</v>
      </c>
      <c r="D700" s="60">
        <v>43881</v>
      </c>
      <c r="E700" s="61" t="s">
        <v>190</v>
      </c>
      <c r="F700" s="62">
        <v>25</v>
      </c>
      <c r="G700" s="63">
        <v>1</v>
      </c>
      <c r="H700" s="107">
        <v>4128450</v>
      </c>
      <c r="I700" s="80">
        <v>2410</v>
      </c>
      <c r="J700" s="97"/>
      <c r="K700" s="96"/>
      <c r="L700" s="96"/>
      <c r="M700" s="94"/>
      <c r="N700" s="97"/>
      <c r="O700" s="97"/>
      <c r="P700" s="97"/>
      <c r="Q700" s="97"/>
    </row>
    <row r="701" spans="1:17" ht="17.25">
      <c r="A701" s="50">
        <v>698</v>
      </c>
      <c r="B701" s="51" t="s">
        <v>1730</v>
      </c>
      <c r="C701" s="51" t="s">
        <v>1729</v>
      </c>
      <c r="D701" s="84">
        <v>44518</v>
      </c>
      <c r="E701" s="53" t="s">
        <v>26</v>
      </c>
      <c r="F701" s="62">
        <v>25</v>
      </c>
      <c r="G701" s="71">
        <v>1</v>
      </c>
      <c r="H701" s="147">
        <v>4076760</v>
      </c>
      <c r="I701" s="136">
        <v>2431</v>
      </c>
      <c r="J701" s="58"/>
      <c r="K701" s="153"/>
      <c r="L701" s="153"/>
      <c r="M701" s="154"/>
      <c r="N701" s="155"/>
      <c r="O701" s="58"/>
      <c r="P701" s="58"/>
      <c r="Q701" s="58"/>
    </row>
    <row r="702" spans="1:17" ht="17.25">
      <c r="A702" s="50">
        <v>699</v>
      </c>
      <c r="B702" s="51" t="s">
        <v>1142</v>
      </c>
      <c r="C702" s="51" t="s">
        <v>1143</v>
      </c>
      <c r="D702" s="52">
        <v>42866</v>
      </c>
      <c r="E702" s="57" t="s">
        <v>190</v>
      </c>
      <c r="F702" s="54">
        <v>41</v>
      </c>
      <c r="G702" s="71">
        <v>1</v>
      </c>
      <c r="H702" s="111">
        <v>4070557</v>
      </c>
      <c r="I702" s="101">
        <v>3034</v>
      </c>
      <c r="J702" s="95"/>
      <c r="K702" s="94"/>
      <c r="L702" s="94"/>
      <c r="M702" s="94"/>
      <c r="N702" s="95"/>
      <c r="O702" s="95"/>
      <c r="P702" s="95"/>
      <c r="Q702" s="97"/>
    </row>
    <row r="703" spans="1:17" ht="17.25">
      <c r="A703" s="50">
        <v>700</v>
      </c>
      <c r="B703" s="51" t="s">
        <v>1827</v>
      </c>
      <c r="C703" s="51" t="s">
        <v>1827</v>
      </c>
      <c r="D703" s="168">
        <v>44644</v>
      </c>
      <c r="E703" s="53" t="s">
        <v>64</v>
      </c>
      <c r="F703" s="54"/>
      <c r="G703" s="71">
        <v>1</v>
      </c>
      <c r="H703" s="147">
        <v>4050860</v>
      </c>
      <c r="I703" s="136">
        <v>2413</v>
      </c>
      <c r="J703" s="58"/>
      <c r="K703" s="153"/>
      <c r="L703" s="153"/>
      <c r="M703" s="154"/>
      <c r="N703" s="155"/>
      <c r="O703" s="58"/>
      <c r="P703" s="58"/>
      <c r="Q703" s="58"/>
    </row>
    <row r="704" spans="1:17" ht="17.25">
      <c r="A704" s="50">
        <v>701</v>
      </c>
      <c r="B704" s="53" t="s">
        <v>426</v>
      </c>
      <c r="C704" s="53" t="s">
        <v>427</v>
      </c>
      <c r="D704" s="52">
        <v>43608</v>
      </c>
      <c r="E704" s="53" t="s">
        <v>26</v>
      </c>
      <c r="F704" s="54">
        <v>20</v>
      </c>
      <c r="G704" s="71">
        <v>1</v>
      </c>
      <c r="H704" s="107">
        <v>4046740</v>
      </c>
      <c r="I704" s="80">
        <v>2657</v>
      </c>
      <c r="J704" s="95"/>
      <c r="K704" s="94"/>
      <c r="L704" s="94"/>
      <c r="M704" s="94"/>
      <c r="N704" s="95"/>
      <c r="O704" s="95"/>
      <c r="P704" s="95"/>
      <c r="Q704" s="97"/>
    </row>
    <row r="705" spans="1:17" ht="17.25">
      <c r="A705" s="50">
        <v>702</v>
      </c>
      <c r="B705" s="51" t="s">
        <v>879</v>
      </c>
      <c r="C705" s="51" t="s">
        <v>880</v>
      </c>
      <c r="D705" s="52">
        <v>43167</v>
      </c>
      <c r="E705" s="57" t="s">
        <v>227</v>
      </c>
      <c r="F705" s="54">
        <v>17</v>
      </c>
      <c r="G705" s="71">
        <v>1</v>
      </c>
      <c r="H705" s="107">
        <v>4040700</v>
      </c>
      <c r="I705" s="81">
        <v>3107</v>
      </c>
      <c r="J705" s="95"/>
      <c r="K705" s="94"/>
      <c r="L705" s="94"/>
      <c r="M705" s="94"/>
      <c r="N705" s="95"/>
      <c r="O705" s="95"/>
      <c r="P705" s="95"/>
      <c r="Q705" s="97"/>
    </row>
    <row r="706" spans="1:17" ht="17.25">
      <c r="A706" s="50">
        <v>703</v>
      </c>
      <c r="B706" s="51" t="s">
        <v>2020</v>
      </c>
      <c r="C706" s="51" t="s">
        <v>2019</v>
      </c>
      <c r="D706" s="84">
        <v>44868</v>
      </c>
      <c r="E706" s="53" t="s">
        <v>18</v>
      </c>
      <c r="F706" s="54"/>
      <c r="G706" s="71">
        <v>1</v>
      </c>
      <c r="H706" s="147">
        <v>3958280</v>
      </c>
      <c r="I706" s="136">
        <v>3546</v>
      </c>
      <c r="J706" s="58"/>
      <c r="K706" s="142"/>
      <c r="L706" s="142"/>
      <c r="M706" s="143"/>
      <c r="N706" s="144"/>
      <c r="O706" s="24"/>
      <c r="P706" s="58"/>
      <c r="Q706" s="58"/>
    </row>
    <row r="707" spans="1:17" ht="17.25">
      <c r="A707" s="50">
        <v>704</v>
      </c>
      <c r="B707" s="51" t="s">
        <v>1728</v>
      </c>
      <c r="C707" s="51" t="s">
        <v>1727</v>
      </c>
      <c r="D707" s="84">
        <v>44518</v>
      </c>
      <c r="E707" s="53" t="s">
        <v>18</v>
      </c>
      <c r="F707" s="62"/>
      <c r="G707" s="71">
        <v>1</v>
      </c>
      <c r="H707" s="147">
        <v>3842615</v>
      </c>
      <c r="I707" s="136">
        <v>3034</v>
      </c>
      <c r="J707" s="58"/>
      <c r="K707" s="153"/>
      <c r="L707" s="153"/>
      <c r="M707" s="154"/>
      <c r="N707" s="155"/>
      <c r="O707" s="58"/>
      <c r="P707" s="58"/>
      <c r="Q707" s="58"/>
    </row>
    <row r="708" spans="1:17" ht="17.25">
      <c r="A708" s="50">
        <v>705</v>
      </c>
      <c r="B708" s="59" t="s">
        <v>1726</v>
      </c>
      <c r="C708" s="59" t="s">
        <v>1725</v>
      </c>
      <c r="D708" s="169">
        <v>44511</v>
      </c>
      <c r="E708" s="61" t="s">
        <v>26</v>
      </c>
      <c r="F708" s="62">
        <v>27</v>
      </c>
      <c r="G708" s="71">
        <v>1</v>
      </c>
      <c r="H708" s="147">
        <v>3840620</v>
      </c>
      <c r="I708" s="136">
        <v>3996</v>
      </c>
      <c r="J708" s="58"/>
      <c r="K708" s="153"/>
      <c r="L708" s="153"/>
      <c r="M708" s="154"/>
      <c r="N708" s="155"/>
      <c r="O708" s="58"/>
      <c r="P708" s="58"/>
      <c r="Q708" s="58"/>
    </row>
    <row r="709" spans="1:17" ht="17.25">
      <c r="A709" s="50">
        <v>706</v>
      </c>
      <c r="B709" s="53" t="s">
        <v>347</v>
      </c>
      <c r="C709" s="53" t="s">
        <v>348</v>
      </c>
      <c r="D709" s="52">
        <v>43727</v>
      </c>
      <c r="E709" s="53" t="s">
        <v>15</v>
      </c>
      <c r="F709" s="54">
        <v>26</v>
      </c>
      <c r="G709" s="71"/>
      <c r="H709" s="107">
        <v>3718145</v>
      </c>
      <c r="I709" s="80">
        <v>2424</v>
      </c>
      <c r="J709" s="95"/>
      <c r="K709" s="94"/>
      <c r="L709" s="94"/>
      <c r="M709" s="94"/>
      <c r="N709" s="95"/>
      <c r="O709" s="95"/>
      <c r="P709" s="95"/>
      <c r="Q709" s="97"/>
    </row>
    <row r="710" spans="1:17" ht="17.25">
      <c r="A710" s="50">
        <v>707</v>
      </c>
      <c r="B710" s="51" t="s">
        <v>255</v>
      </c>
      <c r="C710" s="51" t="s">
        <v>256</v>
      </c>
      <c r="D710" s="52">
        <v>43818</v>
      </c>
      <c r="E710" s="53" t="s">
        <v>18</v>
      </c>
      <c r="F710" s="54">
        <v>23</v>
      </c>
      <c r="G710" s="71">
        <v>1</v>
      </c>
      <c r="H710" s="107">
        <v>3701402</v>
      </c>
      <c r="I710" s="80">
        <v>2876</v>
      </c>
      <c r="J710" s="95"/>
      <c r="K710" s="94"/>
      <c r="L710" s="94"/>
      <c r="M710" s="94"/>
      <c r="N710" s="95"/>
      <c r="O710" s="95"/>
      <c r="P710" s="95"/>
      <c r="Q710" s="97"/>
    </row>
    <row r="711" spans="1:17" ht="17.25">
      <c r="A711" s="50">
        <v>708</v>
      </c>
      <c r="B711" s="51" t="s">
        <v>1721</v>
      </c>
      <c r="C711" s="51" t="s">
        <v>1721</v>
      </c>
      <c r="D711" s="84">
        <v>44504</v>
      </c>
      <c r="E711" s="53" t="s">
        <v>1720</v>
      </c>
      <c r="F711" s="54">
        <v>35</v>
      </c>
      <c r="G711" s="71">
        <v>1</v>
      </c>
      <c r="H711" s="147">
        <v>3681768</v>
      </c>
      <c r="I711" s="136">
        <v>3397</v>
      </c>
      <c r="J711" s="58"/>
      <c r="K711" s="153"/>
      <c r="L711" s="153"/>
      <c r="M711" s="154"/>
      <c r="N711" s="155"/>
      <c r="O711" s="58"/>
      <c r="P711" s="58"/>
      <c r="Q711" s="58"/>
    </row>
    <row r="712" spans="1:17" ht="17.25">
      <c r="A712" s="50">
        <v>709</v>
      </c>
      <c r="B712" s="51" t="s">
        <v>58</v>
      </c>
      <c r="C712" s="51" t="s">
        <v>59</v>
      </c>
      <c r="D712" s="52">
        <v>44126</v>
      </c>
      <c r="E712" s="53" t="s">
        <v>26</v>
      </c>
      <c r="F712" s="54">
        <v>49</v>
      </c>
      <c r="G712" s="71">
        <v>1</v>
      </c>
      <c r="H712" s="114">
        <v>3637115</v>
      </c>
      <c r="I712" s="106">
        <v>2458</v>
      </c>
      <c r="J712" s="97"/>
      <c r="K712" s="96"/>
      <c r="L712" s="96"/>
      <c r="M712" s="94"/>
      <c r="N712" s="97"/>
      <c r="O712" s="97"/>
      <c r="P712" s="97"/>
      <c r="Q712" s="97"/>
    </row>
    <row r="713" spans="1:17" ht="17.25">
      <c r="A713" s="50">
        <v>710</v>
      </c>
      <c r="B713" s="51" t="s">
        <v>1328</v>
      </c>
      <c r="C713" s="51" t="s">
        <v>1328</v>
      </c>
      <c r="D713" s="6">
        <v>44070</v>
      </c>
      <c r="E713" s="7" t="s">
        <v>111</v>
      </c>
      <c r="F713" s="70"/>
      <c r="G713" s="316">
        <v>1</v>
      </c>
      <c r="H713" s="112">
        <v>3582490</v>
      </c>
      <c r="I713" s="126">
        <v>1462</v>
      </c>
      <c r="J713" s="97"/>
      <c r="K713" s="96"/>
      <c r="L713" s="96"/>
      <c r="M713" s="94"/>
      <c r="N713" s="97"/>
      <c r="O713" s="97"/>
      <c r="P713" s="97"/>
      <c r="Q713" s="97"/>
    </row>
    <row r="714" spans="1:17" ht="17.25">
      <c r="A714" s="50">
        <v>711</v>
      </c>
      <c r="B714" s="51" t="s">
        <v>1621</v>
      </c>
      <c r="C714" s="51" t="s">
        <v>1620</v>
      </c>
      <c r="D714" s="52">
        <v>44420</v>
      </c>
      <c r="E714" s="53" t="s">
        <v>32</v>
      </c>
      <c r="F714" s="62"/>
      <c r="G714" s="71">
        <v>1</v>
      </c>
      <c r="H714" s="147">
        <v>3553020</v>
      </c>
      <c r="I714" s="136">
        <v>2697</v>
      </c>
      <c r="J714" s="58"/>
      <c r="K714" s="153"/>
      <c r="L714" s="153"/>
      <c r="M714" s="154"/>
      <c r="N714" s="155"/>
      <c r="O714" s="58"/>
      <c r="P714" s="58"/>
      <c r="Q714" s="58"/>
    </row>
    <row r="715" spans="1:17" ht="17.25">
      <c r="A715" s="50">
        <v>712</v>
      </c>
      <c r="B715" s="51" t="s">
        <v>996</v>
      </c>
      <c r="C715" s="51" t="s">
        <v>997</v>
      </c>
      <c r="D715" s="52">
        <v>43034</v>
      </c>
      <c r="E715" s="57" t="s">
        <v>18</v>
      </c>
      <c r="F715" s="54"/>
      <c r="G715" s="71">
        <v>1</v>
      </c>
      <c r="H715" s="111">
        <v>3534050</v>
      </c>
      <c r="I715" s="101">
        <v>3824</v>
      </c>
      <c r="J715" s="95"/>
      <c r="K715" s="94"/>
      <c r="L715" s="94"/>
      <c r="M715" s="94"/>
      <c r="N715" s="95"/>
      <c r="O715" s="95"/>
      <c r="P715" s="95"/>
      <c r="Q715" s="97"/>
    </row>
    <row r="716" spans="1:17" ht="17.25">
      <c r="A716" s="50">
        <v>713</v>
      </c>
      <c r="B716" s="53" t="s">
        <v>708</v>
      </c>
      <c r="C716" s="53" t="s">
        <v>708</v>
      </c>
      <c r="D716" s="52">
        <v>43356</v>
      </c>
      <c r="E716" s="53" t="s">
        <v>18</v>
      </c>
      <c r="F716" s="54"/>
      <c r="G716" s="71">
        <v>1</v>
      </c>
      <c r="H716" s="107">
        <v>3531599</v>
      </c>
      <c r="I716" s="80">
        <v>3021</v>
      </c>
      <c r="J716" s="95"/>
      <c r="K716" s="94"/>
      <c r="L716" s="94"/>
      <c r="M716" s="94"/>
      <c r="N716" s="95"/>
      <c r="O716" s="95"/>
      <c r="P716" s="95"/>
      <c r="Q716" s="97"/>
    </row>
    <row r="717" spans="1:17" ht="17.25">
      <c r="A717" s="50">
        <v>714</v>
      </c>
      <c r="B717" s="305" t="s">
        <v>369</v>
      </c>
      <c r="C717" s="305" t="s">
        <v>370</v>
      </c>
      <c r="D717" s="333">
        <v>43664</v>
      </c>
      <c r="E717" s="305" t="s">
        <v>32</v>
      </c>
      <c r="F717" s="336"/>
      <c r="G717" s="74">
        <v>1</v>
      </c>
      <c r="H717" s="338">
        <v>3516208</v>
      </c>
      <c r="I717" s="80">
        <v>2984</v>
      </c>
      <c r="J717" s="95"/>
      <c r="K717" s="94"/>
      <c r="L717" s="94"/>
      <c r="M717" s="94"/>
      <c r="N717" s="95"/>
      <c r="O717" s="95"/>
      <c r="P717" s="95"/>
      <c r="Q717" s="97"/>
    </row>
    <row r="718" spans="1:17" ht="17.25">
      <c r="A718" s="50">
        <v>715</v>
      </c>
      <c r="B718" s="77" t="s">
        <v>874</v>
      </c>
      <c r="C718" s="77" t="s">
        <v>875</v>
      </c>
      <c r="D718" s="76">
        <v>43174</v>
      </c>
      <c r="E718" s="77" t="s">
        <v>207</v>
      </c>
      <c r="F718" s="78"/>
      <c r="G718" s="79">
        <v>1</v>
      </c>
      <c r="H718" s="291">
        <v>3507240</v>
      </c>
      <c r="I718" s="80">
        <v>2501</v>
      </c>
      <c r="J718" s="95"/>
      <c r="K718" s="94"/>
      <c r="L718" s="94"/>
      <c r="M718" s="94"/>
      <c r="N718" s="95"/>
      <c r="O718" s="95"/>
      <c r="P718" s="95"/>
      <c r="Q718" s="97"/>
    </row>
    <row r="719" spans="1:17" ht="17.25">
      <c r="A719" s="50">
        <v>716</v>
      </c>
      <c r="B719" s="77" t="s">
        <v>628</v>
      </c>
      <c r="C719" s="77" t="s">
        <v>628</v>
      </c>
      <c r="D719" s="76">
        <v>43412</v>
      </c>
      <c r="E719" s="77" t="s">
        <v>32</v>
      </c>
      <c r="F719" s="78"/>
      <c r="G719" s="79">
        <v>1</v>
      </c>
      <c r="H719" s="291">
        <v>3503048</v>
      </c>
      <c r="I719" s="80">
        <v>3571</v>
      </c>
      <c r="J719" s="95"/>
      <c r="K719" s="94"/>
      <c r="L719" s="94"/>
      <c r="M719" s="94"/>
      <c r="N719" s="95"/>
      <c r="O719" s="95"/>
      <c r="P719" s="95"/>
      <c r="Q719" s="97"/>
    </row>
    <row r="720" spans="1:17" ht="17.25">
      <c r="A720" s="50">
        <v>717</v>
      </c>
      <c r="B720" s="77" t="s">
        <v>502</v>
      </c>
      <c r="C720" s="77" t="s">
        <v>503</v>
      </c>
      <c r="D720" s="76">
        <v>43538</v>
      </c>
      <c r="E720" s="77" t="s">
        <v>26</v>
      </c>
      <c r="F720" s="78">
        <v>17</v>
      </c>
      <c r="G720" s="79">
        <v>1</v>
      </c>
      <c r="H720" s="291">
        <v>3495650</v>
      </c>
      <c r="I720" s="80">
        <v>2682</v>
      </c>
      <c r="J720" s="95"/>
      <c r="K720" s="94"/>
      <c r="L720" s="94"/>
      <c r="M720" s="94"/>
      <c r="N720" s="95"/>
      <c r="O720" s="95"/>
      <c r="P720" s="95"/>
      <c r="Q720" s="97"/>
    </row>
    <row r="721" spans="1:17" ht="17.25">
      <c r="A721" s="50">
        <v>718</v>
      </c>
      <c r="B721" s="77" t="s">
        <v>1078</v>
      </c>
      <c r="C721" s="77" t="s">
        <v>1079</v>
      </c>
      <c r="D721" s="251">
        <v>42964</v>
      </c>
      <c r="E721" s="77" t="s">
        <v>18</v>
      </c>
      <c r="F721" s="79"/>
      <c r="G721" s="79">
        <v>1</v>
      </c>
      <c r="H721" s="280">
        <v>3479890</v>
      </c>
      <c r="I721" s="101">
        <v>2738</v>
      </c>
      <c r="J721" s="95"/>
      <c r="K721" s="94"/>
      <c r="L721" s="94"/>
      <c r="M721" s="94"/>
      <c r="N721" s="95"/>
      <c r="O721" s="95"/>
      <c r="P721" s="95"/>
      <c r="Q721" s="97"/>
    </row>
    <row r="722" spans="1:17" ht="17.25">
      <c r="A722" s="50">
        <v>719</v>
      </c>
      <c r="B722" s="75" t="s">
        <v>815</v>
      </c>
      <c r="C722" s="75" t="s">
        <v>816</v>
      </c>
      <c r="D722" s="76">
        <v>43230</v>
      </c>
      <c r="E722" s="77" t="s">
        <v>190</v>
      </c>
      <c r="F722" s="78">
        <v>23</v>
      </c>
      <c r="G722" s="79">
        <v>1</v>
      </c>
      <c r="H722" s="291">
        <v>3453345</v>
      </c>
      <c r="I722" s="81">
        <v>2247</v>
      </c>
      <c r="J722" s="95"/>
      <c r="K722" s="94"/>
      <c r="L722" s="94"/>
      <c r="M722" s="94"/>
      <c r="N722" s="95"/>
      <c r="O722" s="95"/>
      <c r="P722" s="95"/>
      <c r="Q722" s="97"/>
    </row>
    <row r="723" spans="1:17" ht="17.25">
      <c r="A723" s="50">
        <v>720</v>
      </c>
      <c r="B723" s="75" t="s">
        <v>782</v>
      </c>
      <c r="C723" s="77" t="s">
        <v>783</v>
      </c>
      <c r="D723" s="76">
        <v>43272</v>
      </c>
      <c r="E723" s="77" t="s">
        <v>18</v>
      </c>
      <c r="F723" s="78"/>
      <c r="G723" s="79">
        <v>1</v>
      </c>
      <c r="H723" s="291">
        <v>3336415</v>
      </c>
      <c r="I723" s="81">
        <v>2627</v>
      </c>
      <c r="J723" s="95"/>
      <c r="K723" s="94"/>
      <c r="L723" s="94"/>
      <c r="M723" s="94"/>
      <c r="N723" s="95"/>
      <c r="O723" s="95"/>
      <c r="P723" s="95"/>
      <c r="Q723" s="97"/>
    </row>
    <row r="724" spans="1:17" ht="17.25">
      <c r="A724" s="50">
        <v>721</v>
      </c>
      <c r="B724" s="61" t="s">
        <v>291</v>
      </c>
      <c r="C724" s="61" t="s">
        <v>291</v>
      </c>
      <c r="D724" s="60">
        <v>43783</v>
      </c>
      <c r="E724" s="61" t="s">
        <v>18</v>
      </c>
      <c r="F724" s="54">
        <v>26</v>
      </c>
      <c r="G724" s="71">
        <v>1</v>
      </c>
      <c r="H724" s="131">
        <v>3326244</v>
      </c>
      <c r="I724" s="131">
        <v>2714</v>
      </c>
      <c r="J724" s="97"/>
      <c r="K724" s="96"/>
      <c r="L724" s="96"/>
      <c r="M724" s="94"/>
      <c r="N724" s="97"/>
      <c r="O724" s="97"/>
      <c r="P724" s="97"/>
      <c r="Q724" s="97"/>
    </row>
    <row r="725" spans="1:17" ht="17.25">
      <c r="A725" s="50">
        <v>722</v>
      </c>
      <c r="B725" s="59" t="s">
        <v>1531</v>
      </c>
      <c r="C725" s="59" t="s">
        <v>1531</v>
      </c>
      <c r="D725" s="60">
        <v>44343</v>
      </c>
      <c r="E725" s="53" t="s">
        <v>15</v>
      </c>
      <c r="F725" s="54">
        <v>28</v>
      </c>
      <c r="G725" s="71">
        <v>1</v>
      </c>
      <c r="H725" s="135">
        <v>3320958</v>
      </c>
      <c r="I725" s="135">
        <v>2302</v>
      </c>
      <c r="J725" s="97"/>
      <c r="K725" s="96"/>
      <c r="L725" s="96"/>
      <c r="M725" s="94"/>
      <c r="N725" s="97"/>
      <c r="O725" s="97"/>
      <c r="P725" s="97"/>
      <c r="Q725" s="97"/>
    </row>
    <row r="726" spans="1:17" ht="17.25">
      <c r="A726" s="50">
        <v>723</v>
      </c>
      <c r="B726" s="59" t="s">
        <v>1679</v>
      </c>
      <c r="C726" s="59" t="s">
        <v>1678</v>
      </c>
      <c r="D726" s="60">
        <v>44462</v>
      </c>
      <c r="E726" s="61" t="s">
        <v>18</v>
      </c>
      <c r="F726" s="54"/>
      <c r="G726" s="71">
        <v>1</v>
      </c>
      <c r="H726" s="146">
        <v>3310435</v>
      </c>
      <c r="I726" s="146">
        <v>3861</v>
      </c>
      <c r="J726" s="58"/>
      <c r="K726" s="153"/>
      <c r="L726" s="153"/>
      <c r="M726" s="154"/>
      <c r="N726" s="155"/>
      <c r="O726" s="58"/>
      <c r="P726" s="58"/>
      <c r="Q726" s="58"/>
    </row>
    <row r="727" spans="1:17" ht="17.25">
      <c r="A727" s="50">
        <v>724</v>
      </c>
      <c r="B727" s="88" t="s">
        <v>1204</v>
      </c>
      <c r="C727" s="88" t="s">
        <v>1205</v>
      </c>
      <c r="D727" s="52">
        <v>42803</v>
      </c>
      <c r="E727" s="57" t="s">
        <v>18</v>
      </c>
      <c r="F727" s="54"/>
      <c r="G727" s="71">
        <v>1</v>
      </c>
      <c r="H727" s="82">
        <v>3271800</v>
      </c>
      <c r="I727" s="133">
        <v>2597</v>
      </c>
      <c r="J727" s="95"/>
      <c r="K727" s="94"/>
      <c r="L727" s="94"/>
      <c r="M727" s="94"/>
      <c r="N727" s="95"/>
      <c r="O727" s="95"/>
      <c r="P727" s="95"/>
      <c r="Q727" s="97"/>
    </row>
    <row r="728" spans="1:17" ht="17.25">
      <c r="A728" s="50">
        <v>725</v>
      </c>
      <c r="B728" s="51" t="s">
        <v>968</v>
      </c>
      <c r="C728" s="51" t="s">
        <v>969</v>
      </c>
      <c r="D728" s="52">
        <v>43069</v>
      </c>
      <c r="E728" s="57" t="s">
        <v>26</v>
      </c>
      <c r="F728" s="54">
        <v>33</v>
      </c>
      <c r="G728" s="71">
        <v>1</v>
      </c>
      <c r="H728" s="82">
        <v>3228065</v>
      </c>
      <c r="I728" s="133">
        <v>2530</v>
      </c>
      <c r="J728" s="95"/>
      <c r="K728" s="94"/>
      <c r="L728" s="94"/>
      <c r="M728" s="94"/>
      <c r="N728" s="95"/>
      <c r="O728" s="95"/>
      <c r="P728" s="95"/>
      <c r="Q728" s="97"/>
    </row>
    <row r="729" spans="1:17" ht="17.25">
      <c r="A729" s="50">
        <v>726</v>
      </c>
      <c r="B729" s="53" t="s">
        <v>894</v>
      </c>
      <c r="C729" s="53" t="s">
        <v>895</v>
      </c>
      <c r="D729" s="52">
        <v>43153</v>
      </c>
      <c r="E729" s="53" t="s">
        <v>26</v>
      </c>
      <c r="F729" s="86">
        <v>24</v>
      </c>
      <c r="G729" s="71">
        <v>1</v>
      </c>
      <c r="H729" s="131">
        <v>3213360</v>
      </c>
      <c r="I729" s="131">
        <v>2229</v>
      </c>
      <c r="J729" s="95"/>
      <c r="K729" s="94"/>
      <c r="L729" s="94"/>
      <c r="M729" s="94"/>
      <c r="N729" s="95"/>
      <c r="O729" s="95"/>
      <c r="P729" s="95"/>
      <c r="Q729" s="97"/>
    </row>
    <row r="730" spans="1:17" ht="17.25">
      <c r="A730" s="50">
        <v>727</v>
      </c>
      <c r="B730" s="59" t="s">
        <v>173</v>
      </c>
      <c r="C730" s="59" t="s">
        <v>174</v>
      </c>
      <c r="D730" s="60">
        <v>43867</v>
      </c>
      <c r="E730" s="61" t="s">
        <v>190</v>
      </c>
      <c r="F730" s="54">
        <v>30</v>
      </c>
      <c r="G730" s="71">
        <v>1</v>
      </c>
      <c r="H730" s="131">
        <v>3209405</v>
      </c>
      <c r="I730" s="131" t="s">
        <v>1329</v>
      </c>
      <c r="J730" s="97"/>
      <c r="K730" s="96"/>
      <c r="L730" s="96"/>
      <c r="M730" s="94"/>
      <c r="N730" s="97"/>
      <c r="O730" s="97"/>
      <c r="P730" s="97"/>
      <c r="Q730" s="97"/>
    </row>
    <row r="731" spans="1:17" ht="17.25">
      <c r="A731" s="50">
        <v>728</v>
      </c>
      <c r="B731" s="59" t="s">
        <v>1096</v>
      </c>
      <c r="C731" s="59" t="s">
        <v>1097</v>
      </c>
      <c r="D731" s="60">
        <v>42943</v>
      </c>
      <c r="E731" s="57" t="s">
        <v>425</v>
      </c>
      <c r="F731" s="54">
        <v>13</v>
      </c>
      <c r="G731" s="71">
        <v>1</v>
      </c>
      <c r="H731" s="82">
        <v>3175595</v>
      </c>
      <c r="I731" s="133">
        <v>2048</v>
      </c>
      <c r="J731" s="95"/>
      <c r="K731" s="94"/>
      <c r="L731" s="94"/>
      <c r="M731" s="94"/>
      <c r="N731" s="95"/>
      <c r="O731" s="95"/>
      <c r="P731" s="95"/>
      <c r="Q731" s="97"/>
    </row>
    <row r="732" spans="1:17" ht="17.25">
      <c r="A732" s="50">
        <v>729</v>
      </c>
      <c r="B732" s="59" t="s">
        <v>1173</v>
      </c>
      <c r="C732" s="59" t="s">
        <v>1174</v>
      </c>
      <c r="D732" s="60">
        <v>42838</v>
      </c>
      <c r="E732" s="100" t="s">
        <v>32</v>
      </c>
      <c r="F732" s="54"/>
      <c r="G732" s="71">
        <v>1</v>
      </c>
      <c r="H732" s="82">
        <v>3167673</v>
      </c>
      <c r="I732" s="133">
        <v>2226</v>
      </c>
      <c r="J732" s="95"/>
      <c r="K732" s="94"/>
      <c r="L732" s="94"/>
      <c r="M732" s="94"/>
      <c r="N732" s="95"/>
      <c r="O732" s="95"/>
      <c r="P732" s="95"/>
      <c r="Q732" s="97"/>
    </row>
    <row r="733" spans="1:17" ht="17.25">
      <c r="A733" s="50">
        <v>730</v>
      </c>
      <c r="B733" s="59" t="s">
        <v>1130</v>
      </c>
      <c r="C733" s="59" t="s">
        <v>1131</v>
      </c>
      <c r="D733" s="60">
        <v>42894</v>
      </c>
      <c r="E733" s="57" t="s">
        <v>15</v>
      </c>
      <c r="F733" s="78">
        <v>41</v>
      </c>
      <c r="G733" s="71">
        <v>1</v>
      </c>
      <c r="H733" s="82">
        <v>3158890</v>
      </c>
      <c r="I733" s="133">
        <v>2252</v>
      </c>
      <c r="J733" s="95"/>
      <c r="K733" s="94"/>
      <c r="L733" s="94"/>
      <c r="M733" s="94"/>
      <c r="N733" s="95"/>
      <c r="O733" s="95"/>
      <c r="P733" s="95"/>
      <c r="Q733" s="97"/>
    </row>
    <row r="734" spans="1:17" ht="17.25">
      <c r="A734" s="50">
        <v>731</v>
      </c>
      <c r="B734" s="59" t="s">
        <v>790</v>
      </c>
      <c r="C734" s="59" t="s">
        <v>791</v>
      </c>
      <c r="D734" s="60">
        <v>43265</v>
      </c>
      <c r="E734" s="100" t="s">
        <v>18</v>
      </c>
      <c r="F734" s="78"/>
      <c r="G734" s="71">
        <v>1</v>
      </c>
      <c r="H734" s="131">
        <v>3129550</v>
      </c>
      <c r="I734" s="134">
        <v>2577</v>
      </c>
      <c r="J734" s="95"/>
      <c r="K734" s="94"/>
      <c r="L734" s="94"/>
      <c r="M734" s="94"/>
      <c r="N734" s="95"/>
      <c r="O734" s="95"/>
      <c r="P734" s="95"/>
      <c r="Q734" s="97"/>
    </row>
    <row r="735" spans="1:17" ht="17.25">
      <c r="A735" s="50">
        <v>732</v>
      </c>
      <c r="B735" s="59" t="s">
        <v>1791</v>
      </c>
      <c r="C735" s="330" t="s">
        <v>1790</v>
      </c>
      <c r="D735" s="211">
        <v>44588</v>
      </c>
      <c r="E735" s="331" t="s">
        <v>285</v>
      </c>
      <c r="F735" s="54">
        <v>25</v>
      </c>
      <c r="G735" s="71">
        <v>1</v>
      </c>
      <c r="H735" s="146">
        <v>3096214</v>
      </c>
      <c r="I735" s="146">
        <v>2105</v>
      </c>
      <c r="J735" s="58"/>
      <c r="K735" s="142"/>
      <c r="L735" s="142"/>
      <c r="M735" s="143"/>
      <c r="N735" s="144"/>
      <c r="O735" s="24"/>
      <c r="P735" s="58"/>
      <c r="Q735" s="58"/>
    </row>
    <row r="736" spans="1:9" ht="17.25">
      <c r="A736" s="50">
        <v>733</v>
      </c>
      <c r="B736" s="356" t="s">
        <v>2071</v>
      </c>
      <c r="C736" s="356" t="s">
        <v>2070</v>
      </c>
      <c r="D736" s="169">
        <v>44910</v>
      </c>
      <c r="E736" s="61" t="s">
        <v>32</v>
      </c>
      <c r="F736" s="370"/>
      <c r="G736" s="71">
        <v>1</v>
      </c>
      <c r="H736" s="146">
        <v>3080200</v>
      </c>
      <c r="I736" s="146">
        <v>2415</v>
      </c>
    </row>
    <row r="737" spans="1:17" ht="17.25">
      <c r="A737" s="50">
        <v>734</v>
      </c>
      <c r="B737" s="59" t="s">
        <v>1943</v>
      </c>
      <c r="C737" s="59" t="s">
        <v>1942</v>
      </c>
      <c r="D737" s="169">
        <v>44805</v>
      </c>
      <c r="E737" s="53" t="s">
        <v>26</v>
      </c>
      <c r="F737" s="54">
        <v>44</v>
      </c>
      <c r="G737" s="71">
        <v>1</v>
      </c>
      <c r="H737" s="146">
        <v>3059965</v>
      </c>
      <c r="I737" s="146">
        <v>2036</v>
      </c>
      <c r="J737" s="58"/>
      <c r="K737" s="142"/>
      <c r="L737" s="142"/>
      <c r="M737" s="143"/>
      <c r="N737" s="144"/>
      <c r="O737" s="24"/>
      <c r="P737" s="58"/>
      <c r="Q737" s="58"/>
    </row>
    <row r="738" spans="1:17" ht="17.25">
      <c r="A738" s="50">
        <v>735</v>
      </c>
      <c r="B738" s="61" t="s">
        <v>506</v>
      </c>
      <c r="C738" s="61" t="s">
        <v>507</v>
      </c>
      <c r="D738" s="60">
        <v>43531</v>
      </c>
      <c r="E738" s="61" t="s">
        <v>26</v>
      </c>
      <c r="F738" s="54">
        <v>21</v>
      </c>
      <c r="G738" s="71">
        <v>1</v>
      </c>
      <c r="H738" s="131">
        <v>3059335</v>
      </c>
      <c r="I738" s="131">
        <v>1990</v>
      </c>
      <c r="J738" s="95"/>
      <c r="K738" s="94"/>
      <c r="L738" s="94"/>
      <c r="M738" s="94"/>
      <c r="N738" s="95"/>
      <c r="O738" s="95"/>
      <c r="P738" s="95"/>
      <c r="Q738" s="97"/>
    </row>
    <row r="739" spans="1:17" ht="17.25">
      <c r="A739" s="50">
        <v>736</v>
      </c>
      <c r="B739" s="59" t="s">
        <v>1644</v>
      </c>
      <c r="C739" s="59" t="s">
        <v>1644</v>
      </c>
      <c r="D739" s="60">
        <v>44434</v>
      </c>
      <c r="E739" s="61" t="s">
        <v>1645</v>
      </c>
      <c r="F739" s="54">
        <v>55</v>
      </c>
      <c r="G739" s="71">
        <v>1</v>
      </c>
      <c r="H739" s="146">
        <v>3049560</v>
      </c>
      <c r="I739" s="146">
        <v>2206</v>
      </c>
      <c r="J739" s="58"/>
      <c r="K739" s="153"/>
      <c r="L739" s="153"/>
      <c r="M739" s="154"/>
      <c r="N739" s="155"/>
      <c r="O739" s="58"/>
      <c r="P739" s="58"/>
      <c r="Q739" s="58"/>
    </row>
    <row r="740" spans="1:17" ht="17.25">
      <c r="A740" s="50">
        <v>737</v>
      </c>
      <c r="B740" s="145" t="s">
        <v>1266</v>
      </c>
      <c r="C740" s="145" t="s">
        <v>1267</v>
      </c>
      <c r="D740" s="60">
        <v>42733</v>
      </c>
      <c r="E740" s="359" t="s">
        <v>227</v>
      </c>
      <c r="F740" s="86">
        <v>11</v>
      </c>
      <c r="G740" s="71">
        <v>1</v>
      </c>
      <c r="H740" s="82">
        <v>3017950</v>
      </c>
      <c r="I740" s="253">
        <v>2244</v>
      </c>
      <c r="J740" s="95"/>
      <c r="K740" s="94"/>
      <c r="L740" s="94"/>
      <c r="M740" s="94"/>
      <c r="N740" s="95"/>
      <c r="O740" s="95"/>
      <c r="P740" s="95"/>
      <c r="Q740" s="97"/>
    </row>
    <row r="741" spans="1:17" ht="17.25">
      <c r="A741" s="50">
        <v>738</v>
      </c>
      <c r="B741" s="59" t="s">
        <v>1804</v>
      </c>
      <c r="C741" s="59" t="s">
        <v>1803</v>
      </c>
      <c r="D741" s="211">
        <v>44609</v>
      </c>
      <c r="E741" s="61" t="s">
        <v>32</v>
      </c>
      <c r="F741" s="54"/>
      <c r="G741" s="71">
        <v>1</v>
      </c>
      <c r="H741" s="146">
        <v>2964760</v>
      </c>
      <c r="I741" s="146">
        <v>1905</v>
      </c>
      <c r="J741" s="58"/>
      <c r="K741" s="142"/>
      <c r="L741" s="142"/>
      <c r="M741" s="143"/>
      <c r="N741" s="144"/>
      <c r="O741" s="24"/>
      <c r="P741" s="58"/>
      <c r="Q741" s="58"/>
    </row>
    <row r="742" spans="1:17" ht="17.25">
      <c r="A742" s="50">
        <v>739</v>
      </c>
      <c r="B742" s="59" t="s">
        <v>220</v>
      </c>
      <c r="C742" s="59" t="s">
        <v>221</v>
      </c>
      <c r="D742" s="60">
        <v>43825</v>
      </c>
      <c r="E742" s="53" t="s">
        <v>32</v>
      </c>
      <c r="F742" s="54"/>
      <c r="G742" s="71">
        <v>1</v>
      </c>
      <c r="H742" s="131">
        <v>2944969</v>
      </c>
      <c r="I742" s="131">
        <v>2205</v>
      </c>
      <c r="J742" s="97"/>
      <c r="K742" s="96"/>
      <c r="L742" s="96"/>
      <c r="M742" s="94"/>
      <c r="N742" s="97"/>
      <c r="O742" s="97"/>
      <c r="P742" s="97"/>
      <c r="Q742" s="97"/>
    </row>
    <row r="743" spans="1:17" ht="17.25">
      <c r="A743" s="50">
        <v>740</v>
      </c>
      <c r="B743" s="59" t="s">
        <v>89</v>
      </c>
      <c r="C743" s="59" t="s">
        <v>90</v>
      </c>
      <c r="D743" s="60">
        <v>44091</v>
      </c>
      <c r="E743" s="61" t="s">
        <v>26</v>
      </c>
      <c r="F743" s="54">
        <v>29</v>
      </c>
      <c r="G743" s="71">
        <v>1</v>
      </c>
      <c r="H743" s="135">
        <v>2944690</v>
      </c>
      <c r="I743" s="135">
        <v>1852</v>
      </c>
      <c r="J743" s="97"/>
      <c r="K743" s="96"/>
      <c r="L743" s="96"/>
      <c r="M743" s="94"/>
      <c r="N743" s="97"/>
      <c r="O743" s="97"/>
      <c r="P743" s="97"/>
      <c r="Q743" s="97"/>
    </row>
    <row r="744" spans="1:17" ht="17.25">
      <c r="A744" s="50">
        <v>741</v>
      </c>
      <c r="B744" s="59" t="s">
        <v>1818</v>
      </c>
      <c r="C744" s="59" t="s">
        <v>1818</v>
      </c>
      <c r="D744" s="211">
        <v>44637</v>
      </c>
      <c r="E744" s="246" t="s">
        <v>301</v>
      </c>
      <c r="F744" s="54">
        <v>44</v>
      </c>
      <c r="G744" s="71">
        <v>1</v>
      </c>
      <c r="H744" s="146">
        <v>2922350</v>
      </c>
      <c r="I744" s="146">
        <v>1896</v>
      </c>
      <c r="J744" s="58"/>
      <c r="K744" s="142"/>
      <c r="L744" s="142"/>
      <c r="M744" s="143"/>
      <c r="N744" s="144"/>
      <c r="O744" s="24"/>
      <c r="P744" s="58"/>
      <c r="Q744" s="58"/>
    </row>
    <row r="745" spans="1:17" ht="17.25">
      <c r="A745" s="50">
        <v>742</v>
      </c>
      <c r="B745" s="61" t="s">
        <v>1018</v>
      </c>
      <c r="C745" s="61" t="s">
        <v>1018</v>
      </c>
      <c r="D745" s="169">
        <v>43013</v>
      </c>
      <c r="E745" s="85" t="s">
        <v>1019</v>
      </c>
      <c r="F745" s="55">
        <v>26</v>
      </c>
      <c r="G745" s="71">
        <v>1</v>
      </c>
      <c r="H745" s="82">
        <v>2889485</v>
      </c>
      <c r="I745" s="82">
        <v>1940</v>
      </c>
      <c r="J745" s="95"/>
      <c r="K745" s="94"/>
      <c r="L745" s="94"/>
      <c r="M745" s="94"/>
      <c r="N745" s="95"/>
      <c r="O745" s="95"/>
      <c r="P745" s="95"/>
      <c r="Q745" s="97"/>
    </row>
    <row r="746" spans="1:17" ht="17.25">
      <c r="A746" s="50">
        <v>743</v>
      </c>
      <c r="B746" s="59" t="s">
        <v>1026</v>
      </c>
      <c r="C746" s="59" t="s">
        <v>1027</v>
      </c>
      <c r="D746" s="60">
        <v>43006</v>
      </c>
      <c r="E746" s="57" t="s">
        <v>18</v>
      </c>
      <c r="F746" s="54"/>
      <c r="G746" s="71">
        <v>1</v>
      </c>
      <c r="H746" s="82">
        <v>2875755</v>
      </c>
      <c r="I746" s="133">
        <v>3611</v>
      </c>
      <c r="J746" s="95"/>
      <c r="K746" s="94"/>
      <c r="L746" s="94"/>
      <c r="M746" s="94"/>
      <c r="N746" s="95"/>
      <c r="O746" s="95"/>
      <c r="P746" s="95"/>
      <c r="Q746" s="97"/>
    </row>
    <row r="747" spans="1:17" ht="17.25">
      <c r="A747" s="50">
        <v>744</v>
      </c>
      <c r="B747" s="59" t="s">
        <v>958</v>
      </c>
      <c r="C747" s="59" t="s">
        <v>959</v>
      </c>
      <c r="D747" s="60">
        <v>43076</v>
      </c>
      <c r="E747" s="100" t="s">
        <v>425</v>
      </c>
      <c r="F747" s="54">
        <v>18</v>
      </c>
      <c r="G747" s="71">
        <v>1</v>
      </c>
      <c r="H747" s="82">
        <v>2870907</v>
      </c>
      <c r="I747" s="82">
        <v>2065</v>
      </c>
      <c r="J747" s="95"/>
      <c r="K747" s="94"/>
      <c r="L747" s="94"/>
      <c r="M747" s="94"/>
      <c r="N747" s="95"/>
      <c r="O747" s="95"/>
      <c r="P747" s="95"/>
      <c r="Q747" s="97"/>
    </row>
    <row r="748" spans="1:17" ht="17.25">
      <c r="A748" s="50">
        <v>745</v>
      </c>
      <c r="B748" s="59" t="s">
        <v>1953</v>
      </c>
      <c r="C748" s="59" t="s">
        <v>1952</v>
      </c>
      <c r="D748" s="169">
        <v>44812</v>
      </c>
      <c r="E748" s="53" t="s">
        <v>26</v>
      </c>
      <c r="F748" s="54">
        <v>28</v>
      </c>
      <c r="G748" s="71">
        <v>1</v>
      </c>
      <c r="H748" s="146">
        <v>2834265</v>
      </c>
      <c r="I748" s="146">
        <v>2041</v>
      </c>
      <c r="J748" s="58"/>
      <c r="K748" s="142"/>
      <c r="L748" s="142"/>
      <c r="M748" s="143"/>
      <c r="N748" s="144"/>
      <c r="O748" s="24"/>
      <c r="P748" s="58"/>
      <c r="Q748" s="58"/>
    </row>
    <row r="749" spans="1:17" ht="17.25">
      <c r="A749" s="50">
        <v>746</v>
      </c>
      <c r="B749" s="61" t="s">
        <v>1076</v>
      </c>
      <c r="C749" s="61" t="s">
        <v>1076</v>
      </c>
      <c r="D749" s="169">
        <v>42964</v>
      </c>
      <c r="E749" s="53" t="s">
        <v>293</v>
      </c>
      <c r="F749" s="55"/>
      <c r="G749" s="71">
        <v>1</v>
      </c>
      <c r="H749" s="82">
        <v>2814051</v>
      </c>
      <c r="I749" s="133">
        <v>2231</v>
      </c>
      <c r="J749" s="95"/>
      <c r="K749" s="94"/>
      <c r="L749" s="94"/>
      <c r="M749" s="94"/>
      <c r="N749" s="95"/>
      <c r="O749" s="95"/>
      <c r="P749" s="95"/>
      <c r="Q749" s="97"/>
    </row>
    <row r="750" spans="1:17" ht="17.25">
      <c r="A750" s="50">
        <v>747</v>
      </c>
      <c r="B750" s="59" t="s">
        <v>1689</v>
      </c>
      <c r="C750" s="59" t="s">
        <v>1689</v>
      </c>
      <c r="D750" s="60">
        <v>44476</v>
      </c>
      <c r="E750" s="61" t="s">
        <v>32</v>
      </c>
      <c r="F750" s="54"/>
      <c r="G750" s="71">
        <v>1</v>
      </c>
      <c r="H750" s="146">
        <v>2808760</v>
      </c>
      <c r="I750" s="146">
        <v>2354</v>
      </c>
      <c r="J750" s="58"/>
      <c r="K750" s="153"/>
      <c r="L750" s="153"/>
      <c r="M750" s="154"/>
      <c r="N750" s="155"/>
      <c r="O750" s="58"/>
      <c r="P750" s="58"/>
      <c r="Q750" s="58"/>
    </row>
    <row r="751" spans="1:17" ht="17.25">
      <c r="A751" s="50">
        <v>748</v>
      </c>
      <c r="B751" s="61" t="s">
        <v>922</v>
      </c>
      <c r="C751" s="61" t="s">
        <v>923</v>
      </c>
      <c r="D751" s="60">
        <v>43118</v>
      </c>
      <c r="E751" s="53" t="s">
        <v>26</v>
      </c>
      <c r="F751" s="86">
        <v>15</v>
      </c>
      <c r="G751" s="71">
        <v>1</v>
      </c>
      <c r="H751" s="131">
        <v>2760825</v>
      </c>
      <c r="I751" s="131">
        <v>1962</v>
      </c>
      <c r="J751" s="95"/>
      <c r="K751" s="94"/>
      <c r="L751" s="94"/>
      <c r="M751" s="94"/>
      <c r="N751" s="95"/>
      <c r="O751" s="95"/>
      <c r="P751" s="95"/>
      <c r="Q751" s="97"/>
    </row>
    <row r="752" spans="1:17" ht="17.25">
      <c r="A752" s="50">
        <v>749</v>
      </c>
      <c r="B752" s="59" t="s">
        <v>1909</v>
      </c>
      <c r="C752" s="59" t="s">
        <v>1908</v>
      </c>
      <c r="D752" s="169">
        <v>44763</v>
      </c>
      <c r="E752" s="53" t="s">
        <v>26</v>
      </c>
      <c r="F752" s="54">
        <v>31</v>
      </c>
      <c r="G752" s="71">
        <v>1</v>
      </c>
      <c r="H752" s="146">
        <v>2751590</v>
      </c>
      <c r="I752" s="146">
        <v>1541</v>
      </c>
      <c r="J752" s="58"/>
      <c r="K752" s="142"/>
      <c r="L752" s="142"/>
      <c r="M752" s="143"/>
      <c r="N752" s="144"/>
      <c r="O752" s="24"/>
      <c r="P752" s="58"/>
      <c r="Q752" s="58"/>
    </row>
    <row r="753" spans="1:17" ht="17.25">
      <c r="A753" s="50">
        <v>750</v>
      </c>
      <c r="B753" s="61" t="s">
        <v>714</v>
      </c>
      <c r="C753" s="61" t="s">
        <v>715</v>
      </c>
      <c r="D753" s="60">
        <v>43349</v>
      </c>
      <c r="E753" s="61" t="s">
        <v>18</v>
      </c>
      <c r="F753" s="54"/>
      <c r="G753" s="71">
        <v>1</v>
      </c>
      <c r="H753" s="131">
        <v>2745245</v>
      </c>
      <c r="I753" s="131">
        <v>1821</v>
      </c>
      <c r="J753" s="95"/>
      <c r="K753" s="94"/>
      <c r="L753" s="94"/>
      <c r="M753" s="94"/>
      <c r="N753" s="95"/>
      <c r="O753" s="95"/>
      <c r="P753" s="95"/>
      <c r="Q753" s="97"/>
    </row>
    <row r="754" spans="1:17" ht="17.25">
      <c r="A754" s="50">
        <v>751</v>
      </c>
      <c r="B754" s="61" t="s">
        <v>702</v>
      </c>
      <c r="C754" s="61" t="s">
        <v>703</v>
      </c>
      <c r="D754" s="60">
        <v>43363</v>
      </c>
      <c r="E754" s="53" t="s">
        <v>26</v>
      </c>
      <c r="F754" s="54">
        <v>22</v>
      </c>
      <c r="G754" s="71">
        <v>1</v>
      </c>
      <c r="H754" s="131">
        <v>2734700</v>
      </c>
      <c r="I754" s="131">
        <v>2062</v>
      </c>
      <c r="J754" s="95"/>
      <c r="K754" s="94"/>
      <c r="L754" s="94"/>
      <c r="M754" s="94"/>
      <c r="N754" s="95"/>
      <c r="O754" s="95"/>
      <c r="P754" s="95"/>
      <c r="Q754" s="97"/>
    </row>
    <row r="755" spans="1:17" ht="17.25">
      <c r="A755" s="50">
        <v>752</v>
      </c>
      <c r="B755" s="59" t="s">
        <v>1161</v>
      </c>
      <c r="C755" s="59" t="s">
        <v>1161</v>
      </c>
      <c r="D755" s="60">
        <v>42852</v>
      </c>
      <c r="E755" s="100" t="s">
        <v>18</v>
      </c>
      <c r="F755" s="54"/>
      <c r="G755" s="71">
        <v>1</v>
      </c>
      <c r="H755" s="82">
        <v>2710324</v>
      </c>
      <c r="I755" s="133">
        <v>2646</v>
      </c>
      <c r="J755" s="95"/>
      <c r="K755" s="94"/>
      <c r="L755" s="94"/>
      <c r="M755" s="94"/>
      <c r="N755" s="95"/>
      <c r="O755" s="95"/>
      <c r="P755" s="95"/>
      <c r="Q755" s="97"/>
    </row>
    <row r="756" spans="1:17" ht="17.25">
      <c r="A756" s="50">
        <v>753</v>
      </c>
      <c r="B756" s="61" t="s">
        <v>1247</v>
      </c>
      <c r="C756" s="61" t="s">
        <v>1247</v>
      </c>
      <c r="D756" s="60">
        <v>42761</v>
      </c>
      <c r="E756" s="53" t="s">
        <v>32</v>
      </c>
      <c r="F756" s="86"/>
      <c r="G756" s="71">
        <v>1</v>
      </c>
      <c r="H756" s="82">
        <v>2681611</v>
      </c>
      <c r="I756" s="253">
        <v>2031</v>
      </c>
      <c r="J756" s="95"/>
      <c r="K756" s="94"/>
      <c r="L756" s="94"/>
      <c r="M756" s="94"/>
      <c r="N756" s="95"/>
      <c r="O756" s="95"/>
      <c r="P756" s="95"/>
      <c r="Q756" s="97"/>
    </row>
    <row r="757" spans="1:17" ht="17.25">
      <c r="A757" s="50">
        <v>754</v>
      </c>
      <c r="B757" s="59" t="s">
        <v>1538</v>
      </c>
      <c r="C757" s="59" t="s">
        <v>1537</v>
      </c>
      <c r="D757" s="60">
        <v>44350</v>
      </c>
      <c r="E757" s="61" t="s">
        <v>64</v>
      </c>
      <c r="F757" s="54">
        <v>47</v>
      </c>
      <c r="G757" s="71" t="e">
        <f>ROUNDUP(DATEDIF(D757,$B$837,"d")/7,0)</f>
        <v>#VALUE!</v>
      </c>
      <c r="H757" s="135">
        <v>2679770</v>
      </c>
      <c r="I757" s="135">
        <v>1683</v>
      </c>
      <c r="J757" s="97"/>
      <c r="K757" s="96"/>
      <c r="L757" s="96"/>
      <c r="M757" s="94"/>
      <c r="N757" s="97"/>
      <c r="O757" s="97"/>
      <c r="P757" s="97"/>
      <c r="Q757" s="97"/>
    </row>
    <row r="758" spans="1:17" ht="17.25">
      <c r="A758" s="50">
        <v>755</v>
      </c>
      <c r="B758" s="59" t="s">
        <v>1605</v>
      </c>
      <c r="C758" s="59" t="s">
        <v>1604</v>
      </c>
      <c r="D758" s="60">
        <v>44406</v>
      </c>
      <c r="E758" s="61" t="s">
        <v>26</v>
      </c>
      <c r="F758" s="54">
        <v>22</v>
      </c>
      <c r="G758" s="71">
        <v>1</v>
      </c>
      <c r="H758" s="146">
        <v>2668885</v>
      </c>
      <c r="I758" s="146">
        <v>1605</v>
      </c>
      <c r="J758" s="58"/>
      <c r="K758" s="153"/>
      <c r="L758" s="153"/>
      <c r="M758" s="154"/>
      <c r="N758" s="155"/>
      <c r="O758" s="58"/>
      <c r="P758" s="58"/>
      <c r="Q758" s="58"/>
    </row>
    <row r="759" spans="1:17" ht="17.25">
      <c r="A759" s="50">
        <v>756</v>
      </c>
      <c r="B759" s="59" t="s">
        <v>1625</v>
      </c>
      <c r="C759" s="59" t="s">
        <v>1625</v>
      </c>
      <c r="D759" s="60">
        <v>44420</v>
      </c>
      <c r="E759" s="53" t="s">
        <v>64</v>
      </c>
      <c r="F759" s="54"/>
      <c r="G759" s="71">
        <v>1</v>
      </c>
      <c r="H759" s="146">
        <v>2650655</v>
      </c>
      <c r="I759" s="146">
        <v>1613</v>
      </c>
      <c r="J759" s="58"/>
      <c r="K759" s="153"/>
      <c r="L759" s="153"/>
      <c r="M759" s="154"/>
      <c r="N759" s="155"/>
      <c r="O759" s="58"/>
      <c r="P759" s="58"/>
      <c r="Q759" s="58"/>
    </row>
    <row r="760" spans="1:17" ht="17.25">
      <c r="A760" s="50">
        <v>757</v>
      </c>
      <c r="B760" s="59" t="s">
        <v>1560</v>
      </c>
      <c r="C760" s="59" t="s">
        <v>1559</v>
      </c>
      <c r="D760" s="60">
        <v>44371</v>
      </c>
      <c r="E760" s="53" t="s">
        <v>26</v>
      </c>
      <c r="F760" s="54">
        <v>26</v>
      </c>
      <c r="G760" s="71" t="e">
        <f>ROUNDUP(DATEDIF(D760,$B$846,"d")/7,0)</f>
        <v>#VALUE!</v>
      </c>
      <c r="H760" s="290">
        <v>2639110</v>
      </c>
      <c r="I760" s="290">
        <v>1589</v>
      </c>
      <c r="J760" s="58"/>
      <c r="K760" s="153"/>
      <c r="L760" s="153"/>
      <c r="M760" s="154"/>
      <c r="N760" s="155"/>
      <c r="O760" s="58"/>
      <c r="P760" s="58"/>
      <c r="Q760" s="58"/>
    </row>
    <row r="761" spans="1:17" ht="17.25">
      <c r="A761" s="50">
        <v>758</v>
      </c>
      <c r="B761" s="59" t="s">
        <v>1820</v>
      </c>
      <c r="C761" s="59" t="s">
        <v>1819</v>
      </c>
      <c r="D761" s="211">
        <v>44637</v>
      </c>
      <c r="E761" s="61" t="s">
        <v>26</v>
      </c>
      <c r="F761" s="54">
        <v>45</v>
      </c>
      <c r="G761" s="71">
        <v>1</v>
      </c>
      <c r="H761" s="146">
        <v>2635890</v>
      </c>
      <c r="I761" s="146">
        <v>1577</v>
      </c>
      <c r="J761" s="58"/>
      <c r="K761" s="142"/>
      <c r="L761" s="142"/>
      <c r="M761" s="143"/>
      <c r="N761" s="144"/>
      <c r="O761" s="24"/>
      <c r="P761" s="58"/>
      <c r="Q761" s="58"/>
    </row>
    <row r="762" spans="1:17" ht="17.25">
      <c r="A762" s="50">
        <v>759</v>
      </c>
      <c r="B762" s="61" t="s">
        <v>807</v>
      </c>
      <c r="C762" s="61" t="s">
        <v>808</v>
      </c>
      <c r="D762" s="60">
        <v>43237</v>
      </c>
      <c r="E762" s="61" t="s">
        <v>26</v>
      </c>
      <c r="F762" s="54">
        <v>14</v>
      </c>
      <c r="G762" s="71">
        <v>1</v>
      </c>
      <c r="H762" s="131">
        <v>2618410</v>
      </c>
      <c r="I762" s="134">
        <v>1632</v>
      </c>
      <c r="J762" s="95"/>
      <c r="K762" s="94"/>
      <c r="L762" s="94"/>
      <c r="M762" s="94"/>
      <c r="N762" s="95"/>
      <c r="O762" s="95"/>
      <c r="P762" s="95"/>
      <c r="Q762" s="97"/>
    </row>
    <row r="763" spans="1:17" ht="17.25">
      <c r="A763" s="50">
        <v>760</v>
      </c>
      <c r="B763" s="145" t="s">
        <v>1206</v>
      </c>
      <c r="C763" s="145" t="s">
        <v>1207</v>
      </c>
      <c r="D763" s="60">
        <v>42796</v>
      </c>
      <c r="E763" s="57" t="s">
        <v>187</v>
      </c>
      <c r="F763" s="54"/>
      <c r="G763" s="71">
        <v>1</v>
      </c>
      <c r="H763" s="82">
        <v>2612570</v>
      </c>
      <c r="I763" s="133">
        <v>1804</v>
      </c>
      <c r="J763" s="95"/>
      <c r="K763" s="94"/>
      <c r="L763" s="94"/>
      <c r="M763" s="94"/>
      <c r="N763" s="95"/>
      <c r="O763" s="95"/>
      <c r="P763" s="95"/>
      <c r="Q763" s="97"/>
    </row>
    <row r="764" spans="1:17" ht="17.25">
      <c r="A764" s="50">
        <v>761</v>
      </c>
      <c r="B764" s="59" t="s">
        <v>1668</v>
      </c>
      <c r="C764" s="59" t="s">
        <v>1668</v>
      </c>
      <c r="D764" s="60">
        <v>44455</v>
      </c>
      <c r="E764" s="53" t="s">
        <v>18</v>
      </c>
      <c r="F764" s="54"/>
      <c r="G764" s="71">
        <v>1</v>
      </c>
      <c r="H764" s="146">
        <v>2611335</v>
      </c>
      <c r="I764" s="146">
        <v>2613</v>
      </c>
      <c r="J764" s="58"/>
      <c r="K764" s="153"/>
      <c r="L764" s="153"/>
      <c r="M764" s="154"/>
      <c r="N764" s="155"/>
      <c r="O764" s="58"/>
      <c r="P764" s="58"/>
      <c r="Q764" s="58"/>
    </row>
    <row r="765" spans="1:17" ht="17.25">
      <c r="A765" s="50">
        <v>762</v>
      </c>
      <c r="B765" s="59" t="s">
        <v>484</v>
      </c>
      <c r="C765" s="59" t="s">
        <v>485</v>
      </c>
      <c r="D765" s="60">
        <v>43552</v>
      </c>
      <c r="E765" s="61" t="s">
        <v>22</v>
      </c>
      <c r="F765" s="54">
        <v>19</v>
      </c>
      <c r="G765" s="71">
        <v>1</v>
      </c>
      <c r="H765" s="131">
        <v>2607940</v>
      </c>
      <c r="I765" s="134">
        <v>1611</v>
      </c>
      <c r="J765" s="95"/>
      <c r="K765" s="94"/>
      <c r="L765" s="94"/>
      <c r="M765" s="94"/>
      <c r="N765" s="95"/>
      <c r="O765" s="95"/>
      <c r="P765" s="95"/>
      <c r="Q765" s="97"/>
    </row>
    <row r="766" spans="1:17" ht="17.25">
      <c r="A766" s="50">
        <v>763</v>
      </c>
      <c r="B766" s="59" t="s">
        <v>954</v>
      </c>
      <c r="C766" s="59" t="s">
        <v>955</v>
      </c>
      <c r="D766" s="60">
        <v>43090</v>
      </c>
      <c r="E766" s="57" t="s">
        <v>190</v>
      </c>
      <c r="F766" s="54">
        <v>17</v>
      </c>
      <c r="G766" s="71">
        <v>1</v>
      </c>
      <c r="H766" s="82">
        <v>2602655</v>
      </c>
      <c r="I766" s="133">
        <v>1747</v>
      </c>
      <c r="J766" s="95"/>
      <c r="K766" s="94"/>
      <c r="L766" s="94"/>
      <c r="M766" s="94"/>
      <c r="N766" s="95"/>
      <c r="O766" s="95"/>
      <c r="P766" s="95"/>
      <c r="Q766" s="97"/>
    </row>
    <row r="767" spans="1:17" ht="17.25">
      <c r="A767" s="50">
        <v>764</v>
      </c>
      <c r="B767" s="59" t="s">
        <v>1155</v>
      </c>
      <c r="C767" s="59" t="s">
        <v>1155</v>
      </c>
      <c r="D767" s="60">
        <v>42859</v>
      </c>
      <c r="E767" s="100" t="s">
        <v>425</v>
      </c>
      <c r="F767" s="54">
        <v>15</v>
      </c>
      <c r="G767" s="71">
        <v>1</v>
      </c>
      <c r="H767" s="82">
        <v>2600780</v>
      </c>
      <c r="I767" s="133">
        <v>1938</v>
      </c>
      <c r="J767" s="95"/>
      <c r="K767" s="94"/>
      <c r="L767" s="94"/>
      <c r="M767" s="94"/>
      <c r="N767" s="95"/>
      <c r="O767" s="95"/>
      <c r="P767" s="95"/>
      <c r="Q767" s="97"/>
    </row>
    <row r="768" spans="1:17" ht="17.25">
      <c r="A768" s="50">
        <v>765</v>
      </c>
      <c r="B768" s="59" t="s">
        <v>1657</v>
      </c>
      <c r="C768" s="59" t="s">
        <v>1656</v>
      </c>
      <c r="D768" s="60">
        <v>44448</v>
      </c>
      <c r="E768" s="61" t="s">
        <v>26</v>
      </c>
      <c r="F768" s="54"/>
      <c r="G768" s="71">
        <v>1</v>
      </c>
      <c r="H768" s="146">
        <v>2592335</v>
      </c>
      <c r="I768" s="146">
        <v>1473</v>
      </c>
      <c r="J768" s="58"/>
      <c r="K768" s="153"/>
      <c r="L768" s="153"/>
      <c r="M768" s="154"/>
      <c r="N768" s="155"/>
      <c r="O768" s="58"/>
      <c r="P768" s="58"/>
      <c r="Q768" s="58"/>
    </row>
    <row r="769" spans="1:17" ht="17.25">
      <c r="A769" s="50">
        <v>766</v>
      </c>
      <c r="B769" s="59" t="s">
        <v>486</v>
      </c>
      <c r="C769" s="59" t="s">
        <v>487</v>
      </c>
      <c r="D769" s="60">
        <v>43552</v>
      </c>
      <c r="E769" s="61" t="s">
        <v>26</v>
      </c>
      <c r="F769" s="54">
        <v>21</v>
      </c>
      <c r="G769" s="71">
        <v>1</v>
      </c>
      <c r="H769" s="131">
        <v>2578020</v>
      </c>
      <c r="I769" s="131">
        <v>1642</v>
      </c>
      <c r="J769" s="95"/>
      <c r="K769" s="94"/>
      <c r="L769" s="94"/>
      <c r="M769" s="94"/>
      <c r="N769" s="95"/>
      <c r="O769" s="95"/>
      <c r="P769" s="95"/>
      <c r="Q769" s="97"/>
    </row>
    <row r="770" spans="1:17" ht="17.25">
      <c r="A770" s="50">
        <v>767</v>
      </c>
      <c r="B770" s="61" t="s">
        <v>456</v>
      </c>
      <c r="C770" s="61" t="s">
        <v>456</v>
      </c>
      <c r="D770" s="60">
        <v>43573</v>
      </c>
      <c r="E770" s="53" t="s">
        <v>32</v>
      </c>
      <c r="F770" s="54"/>
      <c r="G770" s="71">
        <v>1</v>
      </c>
      <c r="H770" s="131">
        <v>2561180</v>
      </c>
      <c r="I770" s="131">
        <v>2567</v>
      </c>
      <c r="J770" s="95"/>
      <c r="K770" s="94"/>
      <c r="L770" s="94"/>
      <c r="M770" s="94"/>
      <c r="N770" s="95"/>
      <c r="O770" s="95"/>
      <c r="P770" s="95"/>
      <c r="Q770" s="97"/>
    </row>
    <row r="771" spans="1:17" ht="17.25">
      <c r="A771" s="50">
        <v>768</v>
      </c>
      <c r="B771" s="61" t="s">
        <v>432</v>
      </c>
      <c r="C771" s="61" t="s">
        <v>433</v>
      </c>
      <c r="D771" s="60">
        <v>43601</v>
      </c>
      <c r="E771" s="53" t="s">
        <v>26</v>
      </c>
      <c r="F771" s="54">
        <v>16</v>
      </c>
      <c r="G771" s="71">
        <v>1</v>
      </c>
      <c r="H771" s="131">
        <v>2534750</v>
      </c>
      <c r="I771" s="131">
        <v>2018</v>
      </c>
      <c r="J771" s="95"/>
      <c r="K771" s="94"/>
      <c r="L771" s="94"/>
      <c r="M771" s="94"/>
      <c r="N771" s="95"/>
      <c r="O771" s="95"/>
      <c r="P771" s="95"/>
      <c r="Q771" s="97"/>
    </row>
    <row r="772" spans="1:17" ht="17.25">
      <c r="A772" s="50">
        <v>769</v>
      </c>
      <c r="B772" s="59" t="s">
        <v>1732</v>
      </c>
      <c r="C772" s="59" t="s">
        <v>1731</v>
      </c>
      <c r="D772" s="169">
        <v>44518</v>
      </c>
      <c r="E772" s="53" t="s">
        <v>15</v>
      </c>
      <c r="F772" s="54">
        <v>38</v>
      </c>
      <c r="G772" s="71">
        <v>1</v>
      </c>
      <c r="H772" s="146">
        <v>2519130</v>
      </c>
      <c r="I772" s="146">
        <v>1481</v>
      </c>
      <c r="J772" s="58"/>
      <c r="K772" s="142"/>
      <c r="L772" s="142"/>
      <c r="M772" s="143"/>
      <c r="N772" s="144"/>
      <c r="O772" s="24"/>
      <c r="P772" s="58"/>
      <c r="Q772" s="58"/>
    </row>
    <row r="773" spans="1:17" ht="17.25">
      <c r="A773" s="50">
        <v>770</v>
      </c>
      <c r="B773" s="59" t="s">
        <v>231</v>
      </c>
      <c r="C773" s="59" t="s">
        <v>232</v>
      </c>
      <c r="D773" s="60">
        <v>43818</v>
      </c>
      <c r="E773" s="61" t="s">
        <v>18</v>
      </c>
      <c r="F773" s="54">
        <v>26</v>
      </c>
      <c r="G773" s="71">
        <v>1</v>
      </c>
      <c r="H773" s="131">
        <v>2487170</v>
      </c>
      <c r="I773" s="131">
        <v>1765</v>
      </c>
      <c r="J773" s="95"/>
      <c r="K773" s="94"/>
      <c r="L773" s="94"/>
      <c r="M773" s="94"/>
      <c r="N773" s="95"/>
      <c r="O773" s="95"/>
      <c r="P773" s="95"/>
      <c r="Q773" s="97"/>
    </row>
    <row r="774" spans="1:17" ht="17.25">
      <c r="A774" s="50">
        <v>771</v>
      </c>
      <c r="B774" s="59" t="s">
        <v>679</v>
      </c>
      <c r="C774" s="59" t="s">
        <v>680</v>
      </c>
      <c r="D774" s="60">
        <v>43384</v>
      </c>
      <c r="E774" s="53" t="s">
        <v>26</v>
      </c>
      <c r="F774" s="54">
        <v>18</v>
      </c>
      <c r="G774" s="71">
        <v>1</v>
      </c>
      <c r="H774" s="131">
        <v>2480950</v>
      </c>
      <c r="I774" s="134">
        <v>1896</v>
      </c>
      <c r="J774" s="95"/>
      <c r="K774" s="94"/>
      <c r="L774" s="94"/>
      <c r="M774" s="94"/>
      <c r="N774" s="95"/>
      <c r="O774" s="95"/>
      <c r="P774" s="95"/>
      <c r="Q774" s="97"/>
    </row>
    <row r="775" spans="1:17" ht="17.25">
      <c r="A775" s="50">
        <v>772</v>
      </c>
      <c r="B775" s="59" t="s">
        <v>673</v>
      </c>
      <c r="C775" s="59" t="s">
        <v>674</v>
      </c>
      <c r="D775" s="60">
        <v>43384</v>
      </c>
      <c r="E775" s="61" t="s">
        <v>32</v>
      </c>
      <c r="F775" s="54"/>
      <c r="G775" s="71">
        <v>1</v>
      </c>
      <c r="H775" s="131">
        <v>2441055</v>
      </c>
      <c r="I775" s="134">
        <v>2969</v>
      </c>
      <c r="J775" s="95"/>
      <c r="K775" s="94"/>
      <c r="L775" s="94"/>
      <c r="M775" s="94"/>
      <c r="N775" s="95"/>
      <c r="O775" s="95"/>
      <c r="P775" s="95"/>
      <c r="Q775" s="97"/>
    </row>
    <row r="776" spans="1:17" ht="17.25">
      <c r="A776" s="50">
        <v>773</v>
      </c>
      <c r="B776" s="61" t="s">
        <v>419</v>
      </c>
      <c r="C776" s="61" t="s">
        <v>420</v>
      </c>
      <c r="D776" s="60">
        <v>43615</v>
      </c>
      <c r="E776" s="53" t="s">
        <v>18</v>
      </c>
      <c r="F776" s="54"/>
      <c r="G776" s="71">
        <v>1</v>
      </c>
      <c r="H776" s="131">
        <v>2411506</v>
      </c>
      <c r="I776" s="131">
        <v>1483</v>
      </c>
      <c r="J776" s="95"/>
      <c r="K776" s="94"/>
      <c r="L776" s="94"/>
      <c r="M776" s="94"/>
      <c r="N776" s="95"/>
      <c r="O776" s="95"/>
      <c r="P776" s="95"/>
      <c r="Q776" s="97"/>
    </row>
    <row r="777" spans="1:17" ht="17.25">
      <c r="A777" s="50">
        <v>774</v>
      </c>
      <c r="B777" s="59" t="s">
        <v>845</v>
      </c>
      <c r="C777" s="59" t="s">
        <v>845</v>
      </c>
      <c r="D777" s="169">
        <v>43209</v>
      </c>
      <c r="E777" s="57" t="s">
        <v>111</v>
      </c>
      <c r="F777" s="54"/>
      <c r="G777" s="71">
        <v>1</v>
      </c>
      <c r="H777" s="131">
        <v>2400450</v>
      </c>
      <c r="I777" s="131">
        <v>2007</v>
      </c>
      <c r="J777" s="95"/>
      <c r="K777" s="94"/>
      <c r="L777" s="94"/>
      <c r="M777" s="94"/>
      <c r="N777" s="95"/>
      <c r="O777" s="95"/>
      <c r="P777" s="95"/>
      <c r="Q777" s="97"/>
    </row>
    <row r="778" spans="1:17" ht="17.25">
      <c r="A778" s="50">
        <v>775</v>
      </c>
      <c r="B778" s="59" t="s">
        <v>1158</v>
      </c>
      <c r="C778" s="59" t="s">
        <v>1158</v>
      </c>
      <c r="D778" s="60">
        <v>42852</v>
      </c>
      <c r="E778" s="57" t="s">
        <v>64</v>
      </c>
      <c r="F778" s="54"/>
      <c r="G778" s="71">
        <v>1</v>
      </c>
      <c r="H778" s="82">
        <v>2320185</v>
      </c>
      <c r="I778" s="133">
        <v>1601</v>
      </c>
      <c r="J778" s="95"/>
      <c r="K778" s="94"/>
      <c r="L778" s="94"/>
      <c r="M778" s="94"/>
      <c r="N778" s="95"/>
      <c r="O778" s="95"/>
      <c r="P778" s="95"/>
      <c r="Q778" s="97"/>
    </row>
    <row r="779" spans="1:17" ht="17.25">
      <c r="A779" s="50">
        <v>776</v>
      </c>
      <c r="B779" s="59" t="s">
        <v>830</v>
      </c>
      <c r="C779" s="59" t="s">
        <v>831</v>
      </c>
      <c r="D779" s="60">
        <v>43216</v>
      </c>
      <c r="E779" s="100" t="s">
        <v>18</v>
      </c>
      <c r="F779" s="54"/>
      <c r="G779" s="71">
        <v>1</v>
      </c>
      <c r="H779" s="131">
        <v>2317195</v>
      </c>
      <c r="I779" s="134">
        <v>1860</v>
      </c>
      <c r="J779" s="95"/>
      <c r="K779" s="94"/>
      <c r="L779" s="94"/>
      <c r="M779" s="94"/>
      <c r="N779" s="95"/>
      <c r="O779" s="95"/>
      <c r="P779" s="95"/>
      <c r="Q779" s="97"/>
    </row>
    <row r="780" spans="1:17" ht="17.25">
      <c r="A780" s="50">
        <v>777</v>
      </c>
      <c r="B780" s="61" t="s">
        <v>731</v>
      </c>
      <c r="C780" s="61" t="s">
        <v>732</v>
      </c>
      <c r="D780" s="60">
        <v>43328</v>
      </c>
      <c r="E780" s="61" t="s">
        <v>26</v>
      </c>
      <c r="F780" s="54"/>
      <c r="G780" s="71">
        <v>1</v>
      </c>
      <c r="H780" s="131">
        <v>2313530</v>
      </c>
      <c r="I780" s="131">
        <v>1583</v>
      </c>
      <c r="J780" s="95"/>
      <c r="K780" s="94"/>
      <c r="L780" s="94"/>
      <c r="M780" s="94"/>
      <c r="N780" s="95"/>
      <c r="O780" s="95"/>
      <c r="P780" s="95"/>
      <c r="Q780" s="97"/>
    </row>
    <row r="781" spans="1:17" ht="17.25">
      <c r="A781" s="50">
        <v>778</v>
      </c>
      <c r="B781" s="61" t="s">
        <v>508</v>
      </c>
      <c r="C781" s="61" t="s">
        <v>509</v>
      </c>
      <c r="D781" s="60">
        <v>43531</v>
      </c>
      <c r="E781" s="61" t="s">
        <v>425</v>
      </c>
      <c r="F781" s="54">
        <v>10</v>
      </c>
      <c r="G781" s="71">
        <v>1</v>
      </c>
      <c r="H781" s="131">
        <v>2313415</v>
      </c>
      <c r="I781" s="131">
        <v>1435</v>
      </c>
      <c r="J781" s="95"/>
      <c r="K781" s="94"/>
      <c r="L781" s="94"/>
      <c r="M781" s="94"/>
      <c r="N781" s="95"/>
      <c r="O781" s="95"/>
      <c r="P781" s="95"/>
      <c r="Q781" s="97"/>
    </row>
    <row r="782" spans="1:17" ht="17.25">
      <c r="A782" s="50">
        <v>779</v>
      </c>
      <c r="B782" s="61" t="s">
        <v>360</v>
      </c>
      <c r="C782" s="61" t="s">
        <v>360</v>
      </c>
      <c r="D782" s="60">
        <v>43727</v>
      </c>
      <c r="E782" s="61" t="s">
        <v>18</v>
      </c>
      <c r="F782" s="54"/>
      <c r="G782" s="71">
        <v>1</v>
      </c>
      <c r="H782" s="131">
        <v>2231560</v>
      </c>
      <c r="I782" s="131">
        <v>2825</v>
      </c>
      <c r="J782" s="95"/>
      <c r="K782" s="94"/>
      <c r="L782" s="94"/>
      <c r="M782" s="94"/>
      <c r="N782" s="95"/>
      <c r="O782" s="95"/>
      <c r="P782" s="95"/>
      <c r="Q782" s="97"/>
    </row>
    <row r="783" spans="1:17" ht="17.25">
      <c r="A783" s="50">
        <v>780</v>
      </c>
      <c r="B783" s="61" t="s">
        <v>1008</v>
      </c>
      <c r="C783" s="61" t="s">
        <v>1009</v>
      </c>
      <c r="D783" s="169">
        <v>43027</v>
      </c>
      <c r="E783" s="100" t="s">
        <v>26</v>
      </c>
      <c r="F783" s="55">
        <v>8</v>
      </c>
      <c r="G783" s="71">
        <v>1</v>
      </c>
      <c r="H783" s="82">
        <v>2204860</v>
      </c>
      <c r="I783" s="133">
        <v>1391</v>
      </c>
      <c r="J783" s="95"/>
      <c r="K783" s="94"/>
      <c r="L783" s="94"/>
      <c r="M783" s="94"/>
      <c r="N783" s="95"/>
      <c r="O783" s="95"/>
      <c r="P783" s="95"/>
      <c r="Q783" s="97"/>
    </row>
    <row r="784" spans="1:17" ht="17.25">
      <c r="A784" s="50">
        <v>781</v>
      </c>
      <c r="B784" s="59" t="s">
        <v>556</v>
      </c>
      <c r="C784" s="59" t="s">
        <v>557</v>
      </c>
      <c r="D784" s="60">
        <v>43489</v>
      </c>
      <c r="E784" s="53" t="s">
        <v>26</v>
      </c>
      <c r="F784" s="54">
        <v>24</v>
      </c>
      <c r="G784" s="71">
        <v>1</v>
      </c>
      <c r="H784" s="131">
        <v>2186425</v>
      </c>
      <c r="I784" s="134">
        <v>1461</v>
      </c>
      <c r="J784" s="95"/>
      <c r="K784" s="94"/>
      <c r="L784" s="94"/>
      <c r="M784" s="94"/>
      <c r="N784" s="95"/>
      <c r="O784" s="95"/>
      <c r="P784" s="95"/>
      <c r="Q784" s="97"/>
    </row>
    <row r="785" spans="1:17" ht="17.25">
      <c r="A785" s="50">
        <v>782</v>
      </c>
      <c r="B785" s="59" t="s">
        <v>1634</v>
      </c>
      <c r="C785" s="59" t="s">
        <v>1633</v>
      </c>
      <c r="D785" s="60">
        <v>44427</v>
      </c>
      <c r="E785" s="308" t="s">
        <v>37</v>
      </c>
      <c r="F785" s="54">
        <v>31</v>
      </c>
      <c r="G785" s="71">
        <v>1</v>
      </c>
      <c r="H785" s="146">
        <v>2154180</v>
      </c>
      <c r="I785" s="146">
        <v>1305</v>
      </c>
      <c r="J785" s="58"/>
      <c r="K785" s="153"/>
      <c r="L785" s="153"/>
      <c r="M785" s="154"/>
      <c r="N785" s="155"/>
      <c r="O785" s="58"/>
      <c r="P785" s="58"/>
      <c r="Q785" s="58"/>
    </row>
    <row r="786" spans="1:17" ht="17.25">
      <c r="A786" s="50">
        <v>783</v>
      </c>
      <c r="B786" s="59" t="s">
        <v>2047</v>
      </c>
      <c r="C786" s="59" t="s">
        <v>2046</v>
      </c>
      <c r="D786" s="169">
        <v>44882</v>
      </c>
      <c r="E786" s="95" t="s">
        <v>18</v>
      </c>
      <c r="F786" s="54"/>
      <c r="G786" s="71">
        <v>1</v>
      </c>
      <c r="H786" s="146">
        <v>2151150</v>
      </c>
      <c r="I786" s="146">
        <v>1627</v>
      </c>
      <c r="J786" s="58"/>
      <c r="K786" s="142"/>
      <c r="L786" s="142"/>
      <c r="M786" s="143"/>
      <c r="N786" s="144"/>
      <c r="O786" s="24"/>
      <c r="P786" s="58"/>
      <c r="Q786" s="58"/>
    </row>
    <row r="787" spans="1:17" ht="17.25">
      <c r="A787" s="50">
        <v>784</v>
      </c>
      <c r="B787" s="61" t="s">
        <v>320</v>
      </c>
      <c r="C787" s="61" t="s">
        <v>321</v>
      </c>
      <c r="D787" s="60">
        <v>43769</v>
      </c>
      <c r="E787" s="53" t="s">
        <v>18</v>
      </c>
      <c r="F787" s="54"/>
      <c r="G787" s="71">
        <v>1</v>
      </c>
      <c r="H787" s="152">
        <v>2128860</v>
      </c>
      <c r="I787" s="152">
        <v>2277</v>
      </c>
      <c r="J787" s="97"/>
      <c r="K787" s="96"/>
      <c r="L787" s="96"/>
      <c r="M787" s="94"/>
      <c r="N787" s="97"/>
      <c r="O787" s="97"/>
      <c r="P787" s="97"/>
      <c r="Q787" s="97"/>
    </row>
    <row r="788" spans="1:17" ht="17.25">
      <c r="A788" s="50">
        <v>785</v>
      </c>
      <c r="B788" s="61" t="s">
        <v>334</v>
      </c>
      <c r="C788" s="61" t="s">
        <v>335</v>
      </c>
      <c r="D788" s="60">
        <v>43629</v>
      </c>
      <c r="E788" s="61" t="s">
        <v>32</v>
      </c>
      <c r="F788" s="54"/>
      <c r="G788" s="71" t="e">
        <f>ROUNDUP(_xlfnodf.SKEWP(D788,$B$587,"d")/7,0)</f>
        <v>#NAME?</v>
      </c>
      <c r="H788" s="131">
        <v>2126668</v>
      </c>
      <c r="I788" s="131">
        <v>1618</v>
      </c>
      <c r="J788" s="95"/>
      <c r="K788" s="94"/>
      <c r="L788" s="94"/>
      <c r="M788" s="94"/>
      <c r="N788" s="95"/>
      <c r="O788" s="95"/>
      <c r="P788" s="95"/>
      <c r="Q788" s="97"/>
    </row>
    <row r="789" spans="1:17" ht="17.25">
      <c r="A789" s="50">
        <v>786</v>
      </c>
      <c r="B789" s="145" t="s">
        <v>1188</v>
      </c>
      <c r="C789" s="145" t="s">
        <v>1189</v>
      </c>
      <c r="D789" s="60">
        <v>42824</v>
      </c>
      <c r="E789" s="100" t="s">
        <v>18</v>
      </c>
      <c r="F789" s="54"/>
      <c r="G789" s="71">
        <v>1</v>
      </c>
      <c r="H789" s="82">
        <v>2114360</v>
      </c>
      <c r="I789" s="133">
        <v>1746</v>
      </c>
      <c r="J789" s="95"/>
      <c r="K789" s="94"/>
      <c r="L789" s="94"/>
      <c r="M789" s="94"/>
      <c r="N789" s="95"/>
      <c r="O789" s="95"/>
      <c r="P789" s="95"/>
      <c r="Q789" s="97"/>
    </row>
    <row r="790" spans="1:17" ht="17.25">
      <c r="A790" s="50">
        <v>787</v>
      </c>
      <c r="B790" s="59" t="s">
        <v>1661</v>
      </c>
      <c r="C790" s="59" t="s">
        <v>1660</v>
      </c>
      <c r="D790" s="60">
        <v>44448</v>
      </c>
      <c r="E790" s="53" t="s">
        <v>207</v>
      </c>
      <c r="F790" s="54">
        <v>20</v>
      </c>
      <c r="G790" s="71">
        <v>1</v>
      </c>
      <c r="H790" s="146">
        <v>2113105</v>
      </c>
      <c r="I790" s="146">
        <v>1358</v>
      </c>
      <c r="J790" s="58"/>
      <c r="K790" s="142"/>
      <c r="L790" s="142"/>
      <c r="M790" s="143"/>
      <c r="N790" s="144"/>
      <c r="O790" s="24"/>
      <c r="P790" s="58"/>
      <c r="Q790" s="58"/>
    </row>
    <row r="791" spans="1:17" ht="17.25">
      <c r="A791" s="50">
        <v>788</v>
      </c>
      <c r="B791" s="61" t="s">
        <v>261</v>
      </c>
      <c r="C791" s="61" t="s">
        <v>262</v>
      </c>
      <c r="D791" s="60">
        <v>43776</v>
      </c>
      <c r="E791" s="61" t="s">
        <v>32</v>
      </c>
      <c r="F791" s="54"/>
      <c r="G791" s="71">
        <v>1</v>
      </c>
      <c r="H791" s="131">
        <v>2101225</v>
      </c>
      <c r="I791" s="131">
        <v>2279</v>
      </c>
      <c r="J791" s="97"/>
      <c r="K791" s="96"/>
      <c r="L791" s="96"/>
      <c r="M791" s="94"/>
      <c r="N791" s="97"/>
      <c r="O791" s="97"/>
      <c r="P791" s="97"/>
      <c r="Q791" s="97"/>
    </row>
    <row r="792" spans="1:17" ht="17.25">
      <c r="A792" s="50">
        <v>789</v>
      </c>
      <c r="B792" s="59" t="s">
        <v>817</v>
      </c>
      <c r="C792" s="59" t="s">
        <v>818</v>
      </c>
      <c r="D792" s="60">
        <v>43230</v>
      </c>
      <c r="E792" s="61" t="s">
        <v>26</v>
      </c>
      <c r="F792" s="54">
        <v>8</v>
      </c>
      <c r="G792" s="71">
        <v>1</v>
      </c>
      <c r="H792" s="131">
        <v>2082000</v>
      </c>
      <c r="I792" s="134">
        <v>1337</v>
      </c>
      <c r="J792" s="95"/>
      <c r="K792" s="94"/>
      <c r="L792" s="94"/>
      <c r="M792" s="94"/>
      <c r="N792" s="95"/>
      <c r="O792" s="95"/>
      <c r="P792" s="95"/>
      <c r="Q792" s="97"/>
    </row>
    <row r="793" spans="1:17" ht="17.25">
      <c r="A793" s="50">
        <v>790</v>
      </c>
      <c r="B793" s="59" t="s">
        <v>2009</v>
      </c>
      <c r="C793" s="59" t="s">
        <v>2008</v>
      </c>
      <c r="D793" s="169">
        <v>44861</v>
      </c>
      <c r="E793" s="53" t="s">
        <v>26</v>
      </c>
      <c r="F793" s="54">
        <v>16</v>
      </c>
      <c r="G793" s="71">
        <v>1</v>
      </c>
      <c r="H793" s="146">
        <v>2081090</v>
      </c>
      <c r="I793" s="146">
        <v>964</v>
      </c>
      <c r="J793" s="58"/>
      <c r="K793" s="142"/>
      <c r="L793" s="142"/>
      <c r="M793" s="143"/>
      <c r="N793" s="144"/>
      <c r="O793" s="24"/>
      <c r="P793" s="58"/>
      <c r="Q793" s="58"/>
    </row>
    <row r="794" spans="1:17" ht="17.25">
      <c r="A794" s="50">
        <v>791</v>
      </c>
      <c r="B794" s="59" t="s">
        <v>1521</v>
      </c>
      <c r="C794" s="59" t="s">
        <v>1517</v>
      </c>
      <c r="D794" s="60">
        <v>44329</v>
      </c>
      <c r="E794" s="53" t="s">
        <v>15</v>
      </c>
      <c r="F794" s="54">
        <v>24</v>
      </c>
      <c r="G794" s="71">
        <v>1</v>
      </c>
      <c r="H794" s="135">
        <v>2080030</v>
      </c>
      <c r="I794" s="135">
        <v>1461</v>
      </c>
      <c r="J794" s="97"/>
      <c r="K794" s="96"/>
      <c r="L794" s="96"/>
      <c r="M794" s="94"/>
      <c r="N794" s="97"/>
      <c r="O794" s="97"/>
      <c r="P794" s="97"/>
      <c r="Q794" s="97"/>
    </row>
    <row r="795" spans="1:17" ht="17.25">
      <c r="A795" s="50">
        <v>792</v>
      </c>
      <c r="B795" s="59" t="s">
        <v>1837</v>
      </c>
      <c r="C795" s="59" t="s">
        <v>1837</v>
      </c>
      <c r="D795" s="211">
        <v>44658</v>
      </c>
      <c r="E795" s="61" t="s">
        <v>18</v>
      </c>
      <c r="F795" s="54"/>
      <c r="G795" s="71">
        <v>1</v>
      </c>
      <c r="H795" s="146">
        <v>2067645</v>
      </c>
      <c r="I795" s="146">
        <v>1668</v>
      </c>
      <c r="J795" s="58"/>
      <c r="K795" s="142"/>
      <c r="L795" s="142"/>
      <c r="M795" s="143"/>
      <c r="N795" s="144"/>
      <c r="O795" s="24"/>
      <c r="P795" s="58"/>
      <c r="Q795" s="58"/>
    </row>
    <row r="796" spans="1:17" ht="17.25">
      <c r="A796" s="50">
        <v>793</v>
      </c>
      <c r="B796" s="61" t="s">
        <v>1074</v>
      </c>
      <c r="C796" s="61" t="s">
        <v>1075</v>
      </c>
      <c r="D796" s="169">
        <v>42964</v>
      </c>
      <c r="E796" s="61" t="s">
        <v>26</v>
      </c>
      <c r="F796" s="55">
        <v>1</v>
      </c>
      <c r="G796" s="71">
        <v>1</v>
      </c>
      <c r="H796" s="82">
        <v>2064305</v>
      </c>
      <c r="I796" s="133">
        <v>1340</v>
      </c>
      <c r="J796" s="95"/>
      <c r="K796" s="94"/>
      <c r="L796" s="94"/>
      <c r="M796" s="94"/>
      <c r="N796" s="95"/>
      <c r="O796" s="95"/>
      <c r="P796" s="95"/>
      <c r="Q796" s="97"/>
    </row>
    <row r="797" spans="1:17" ht="17.25">
      <c r="A797" s="50">
        <v>794</v>
      </c>
      <c r="B797" s="59" t="s">
        <v>1112</v>
      </c>
      <c r="C797" s="59" t="s">
        <v>1113</v>
      </c>
      <c r="D797" s="60">
        <v>42915</v>
      </c>
      <c r="E797" s="57" t="s">
        <v>18</v>
      </c>
      <c r="F797" s="54"/>
      <c r="G797" s="71">
        <v>1</v>
      </c>
      <c r="H797" s="82">
        <v>2054670</v>
      </c>
      <c r="I797" s="133">
        <v>1424</v>
      </c>
      <c r="J797" s="95"/>
      <c r="K797" s="94"/>
      <c r="L797" s="94"/>
      <c r="M797" s="94"/>
      <c r="N797" s="95"/>
      <c r="O797" s="95"/>
      <c r="P797" s="95"/>
      <c r="Q797" s="97"/>
    </row>
    <row r="798" spans="1:17" ht="17.25">
      <c r="A798" s="50">
        <v>795</v>
      </c>
      <c r="B798" s="59" t="s">
        <v>126</v>
      </c>
      <c r="C798" s="59" t="s">
        <v>127</v>
      </c>
      <c r="D798" s="60">
        <v>44028</v>
      </c>
      <c r="E798" s="57" t="s">
        <v>32</v>
      </c>
      <c r="F798" s="54"/>
      <c r="G798" s="71">
        <v>1</v>
      </c>
      <c r="H798" s="135">
        <v>2054650</v>
      </c>
      <c r="I798" s="135">
        <v>1527</v>
      </c>
      <c r="J798" s="97"/>
      <c r="K798" s="96"/>
      <c r="L798" s="96"/>
      <c r="M798" s="94"/>
      <c r="N798" s="97"/>
      <c r="O798" s="97"/>
      <c r="P798" s="97"/>
      <c r="Q798" s="97"/>
    </row>
    <row r="799" spans="1:17" ht="17.25">
      <c r="A799" s="50">
        <v>796</v>
      </c>
      <c r="B799" s="61" t="s">
        <v>929</v>
      </c>
      <c r="C799" s="61" t="s">
        <v>930</v>
      </c>
      <c r="D799" s="60">
        <v>43111</v>
      </c>
      <c r="E799" s="61" t="s">
        <v>26</v>
      </c>
      <c r="F799" s="54"/>
      <c r="G799" s="71">
        <v>1</v>
      </c>
      <c r="H799" s="131">
        <v>2038720</v>
      </c>
      <c r="I799" s="131">
        <v>1421</v>
      </c>
      <c r="J799" s="95"/>
      <c r="K799" s="94"/>
      <c r="L799" s="94"/>
      <c r="M799" s="94"/>
      <c r="N799" s="95"/>
      <c r="O799" s="95"/>
      <c r="P799" s="95"/>
      <c r="Q799" s="97"/>
    </row>
    <row r="800" spans="1:17" ht="17.25">
      <c r="A800" s="50">
        <v>797</v>
      </c>
      <c r="B800" s="59" t="s">
        <v>1684</v>
      </c>
      <c r="C800" s="59" t="s">
        <v>1683</v>
      </c>
      <c r="D800" s="60">
        <v>44469</v>
      </c>
      <c r="E800" s="53" t="s">
        <v>26</v>
      </c>
      <c r="F800" s="54">
        <v>30</v>
      </c>
      <c r="G800" s="71">
        <v>1</v>
      </c>
      <c r="H800" s="146">
        <v>2028170</v>
      </c>
      <c r="I800" s="146">
        <v>1352</v>
      </c>
      <c r="J800" s="58"/>
      <c r="K800" s="142"/>
      <c r="L800" s="142"/>
      <c r="M800" s="143"/>
      <c r="N800" s="144"/>
      <c r="O800" s="24"/>
      <c r="P800" s="58"/>
      <c r="Q800" s="58"/>
    </row>
    <row r="801" spans="1:17" ht="17.25">
      <c r="A801" s="50">
        <v>798</v>
      </c>
      <c r="B801" s="61" t="s">
        <v>1330</v>
      </c>
      <c r="C801" s="61" t="s">
        <v>1331</v>
      </c>
      <c r="D801" s="60">
        <v>42705</v>
      </c>
      <c r="E801" s="53" t="s">
        <v>190</v>
      </c>
      <c r="F801" s="86">
        <v>23</v>
      </c>
      <c r="G801" s="71">
        <v>1</v>
      </c>
      <c r="H801" s="82">
        <v>2024300</v>
      </c>
      <c r="I801" s="82">
        <v>1473</v>
      </c>
      <c r="J801" s="95"/>
      <c r="K801" s="94"/>
      <c r="L801" s="94"/>
      <c r="M801" s="94"/>
      <c r="N801" s="95"/>
      <c r="O801" s="95"/>
      <c r="P801" s="95"/>
      <c r="Q801" s="97"/>
    </row>
    <row r="802" spans="1:17" ht="17.25">
      <c r="A802" s="50">
        <v>799</v>
      </c>
      <c r="B802" s="59" t="s">
        <v>1900</v>
      </c>
      <c r="C802" s="59" t="s">
        <v>1899</v>
      </c>
      <c r="D802" s="275">
        <v>44749</v>
      </c>
      <c r="E802" s="53" t="s">
        <v>207</v>
      </c>
      <c r="F802" s="54">
        <v>16</v>
      </c>
      <c r="G802" s="71">
        <v>1</v>
      </c>
      <c r="H802" s="146">
        <v>2019955</v>
      </c>
      <c r="I802" s="146">
        <v>1318</v>
      </c>
      <c r="J802" s="58"/>
      <c r="K802" s="142"/>
      <c r="L802" s="142"/>
      <c r="M802" s="143"/>
      <c r="N802" s="144"/>
      <c r="O802" s="24"/>
      <c r="P802" s="58"/>
      <c r="Q802" s="58"/>
    </row>
    <row r="803" spans="1:17" ht="17.25">
      <c r="A803" s="50">
        <v>800</v>
      </c>
      <c r="B803" s="61" t="s">
        <v>390</v>
      </c>
      <c r="C803" s="61" t="s">
        <v>391</v>
      </c>
      <c r="D803" s="60">
        <v>43678</v>
      </c>
      <c r="E803" s="61" t="s">
        <v>18</v>
      </c>
      <c r="F803" s="54"/>
      <c r="G803" s="71">
        <v>1</v>
      </c>
      <c r="H803" s="131">
        <v>2015070</v>
      </c>
      <c r="I803" s="131">
        <v>21601</v>
      </c>
      <c r="J803" s="95"/>
      <c r="K803" s="94"/>
      <c r="L803" s="94"/>
      <c r="M803" s="94"/>
      <c r="N803" s="95"/>
      <c r="O803" s="95"/>
      <c r="P803" s="95"/>
      <c r="Q803" s="97"/>
    </row>
    <row r="804" spans="1:17" ht="17.25">
      <c r="A804" s="50">
        <v>801</v>
      </c>
      <c r="B804" s="145" t="s">
        <v>526</v>
      </c>
      <c r="C804" s="145" t="s">
        <v>527</v>
      </c>
      <c r="D804" s="333">
        <v>43510</v>
      </c>
      <c r="E804" s="61" t="s">
        <v>32</v>
      </c>
      <c r="F804" s="54"/>
      <c r="G804" s="71">
        <v>1</v>
      </c>
      <c r="H804" s="131">
        <v>2012134</v>
      </c>
      <c r="I804" s="134">
        <v>1573</v>
      </c>
      <c r="J804" s="95"/>
      <c r="K804" s="94"/>
      <c r="L804" s="94"/>
      <c r="M804" s="94"/>
      <c r="N804" s="95"/>
      <c r="O804" s="95"/>
      <c r="P804" s="95"/>
      <c r="Q804" s="97"/>
    </row>
    <row r="805" spans="1:17" ht="17.25">
      <c r="A805" s="50">
        <v>802</v>
      </c>
      <c r="B805" s="305" t="s">
        <v>1048</v>
      </c>
      <c r="C805" s="281" t="s">
        <v>1047</v>
      </c>
      <c r="D805" s="251">
        <v>42992</v>
      </c>
      <c r="E805" s="365" t="s">
        <v>26</v>
      </c>
      <c r="F805" s="372">
        <v>4</v>
      </c>
      <c r="G805" s="71">
        <v>1</v>
      </c>
      <c r="H805" s="378">
        <v>1994857</v>
      </c>
      <c r="I805" s="379">
        <v>1425</v>
      </c>
      <c r="J805" s="95"/>
      <c r="K805" s="94"/>
      <c r="L805" s="94"/>
      <c r="M805" s="94"/>
      <c r="N805" s="95"/>
      <c r="O805" s="95"/>
      <c r="P805" s="95"/>
      <c r="Q805" s="97"/>
    </row>
    <row r="806" spans="1:17" ht="17.25">
      <c r="A806" s="50">
        <v>803</v>
      </c>
      <c r="B806" s="355" t="s">
        <v>655</v>
      </c>
      <c r="C806" s="75" t="s">
        <v>656</v>
      </c>
      <c r="D806" s="76">
        <v>43398</v>
      </c>
      <c r="E806" s="358" t="s">
        <v>26</v>
      </c>
      <c r="F806" s="167">
        <v>14</v>
      </c>
      <c r="G806" s="79">
        <v>1</v>
      </c>
      <c r="H806" s="80">
        <v>1986080</v>
      </c>
      <c r="I806" s="81">
        <v>2146</v>
      </c>
      <c r="J806" s="95"/>
      <c r="K806" s="94"/>
      <c r="L806" s="94"/>
      <c r="M806" s="94"/>
      <c r="N806" s="95"/>
      <c r="O806" s="95"/>
      <c r="P806" s="95"/>
      <c r="Q806" s="97"/>
    </row>
    <row r="807" spans="1:17" ht="17.25">
      <c r="A807" s="50">
        <v>804</v>
      </c>
      <c r="B807" s="77" t="s">
        <v>768</v>
      </c>
      <c r="C807" s="77" t="s">
        <v>769</v>
      </c>
      <c r="D807" s="76">
        <v>43286</v>
      </c>
      <c r="E807" s="53" t="s">
        <v>32</v>
      </c>
      <c r="F807" s="170"/>
      <c r="G807" s="79">
        <v>1</v>
      </c>
      <c r="H807" s="80">
        <v>1967491</v>
      </c>
      <c r="I807" s="81">
        <v>1409</v>
      </c>
      <c r="J807" s="95"/>
      <c r="K807" s="94"/>
      <c r="L807" s="94"/>
      <c r="M807" s="94"/>
      <c r="N807" s="95"/>
      <c r="O807" s="95"/>
      <c r="P807" s="95"/>
      <c r="Q807" s="97"/>
    </row>
    <row r="808" spans="1:17" ht="17.25">
      <c r="A808" s="50">
        <v>805</v>
      </c>
      <c r="B808" s="77" t="s">
        <v>407</v>
      </c>
      <c r="C808" s="77" t="s">
        <v>408</v>
      </c>
      <c r="D808" s="76">
        <v>43629</v>
      </c>
      <c r="E808" s="53" t="s">
        <v>26</v>
      </c>
      <c r="F808" s="171">
        <v>20</v>
      </c>
      <c r="G808" s="79" t="e">
        <f>ROUNDUP(_xlfnodf.SKEWP(D808,$B$587,"d")/7,0)</f>
        <v>#NAME?</v>
      </c>
      <c r="H808" s="80">
        <v>1961125</v>
      </c>
      <c r="I808" s="80">
        <v>1431</v>
      </c>
      <c r="J808" s="95"/>
      <c r="K808" s="94"/>
      <c r="L808" s="94"/>
      <c r="M808" s="94"/>
      <c r="N808" s="95"/>
      <c r="O808" s="95"/>
      <c r="P808" s="95"/>
      <c r="Q808" s="97"/>
    </row>
    <row r="809" spans="1:17" ht="17.25">
      <c r="A809" s="50">
        <v>806</v>
      </c>
      <c r="B809" s="77" t="s">
        <v>1077</v>
      </c>
      <c r="C809" s="77" t="s">
        <v>1077</v>
      </c>
      <c r="D809" s="251">
        <v>42964</v>
      </c>
      <c r="E809" s="77" t="s">
        <v>32</v>
      </c>
      <c r="F809" s="71"/>
      <c r="G809" s="79">
        <v>1</v>
      </c>
      <c r="H809" s="105">
        <v>1953695</v>
      </c>
      <c r="I809" s="101">
        <v>1289</v>
      </c>
      <c r="J809" s="95"/>
      <c r="K809" s="94"/>
      <c r="L809" s="94"/>
      <c r="M809" s="94"/>
      <c r="N809" s="95"/>
      <c r="O809" s="95"/>
      <c r="P809" s="95"/>
      <c r="Q809" s="97"/>
    </row>
    <row r="810" spans="1:17" ht="17.25">
      <c r="A810" s="50">
        <v>807</v>
      </c>
      <c r="B810" s="75" t="s">
        <v>438</v>
      </c>
      <c r="C810" s="75" t="s">
        <v>438</v>
      </c>
      <c r="D810" s="76">
        <v>43594</v>
      </c>
      <c r="E810" s="53" t="s">
        <v>301</v>
      </c>
      <c r="F810" s="170"/>
      <c r="G810" s="79">
        <v>1</v>
      </c>
      <c r="H810" s="80">
        <v>1948298</v>
      </c>
      <c r="I810" s="80">
        <v>1592</v>
      </c>
      <c r="J810" s="95"/>
      <c r="K810" s="94"/>
      <c r="L810" s="94"/>
      <c r="M810" s="94"/>
      <c r="N810" s="95"/>
      <c r="O810" s="95"/>
      <c r="P810" s="95"/>
      <c r="Q810" s="97"/>
    </row>
    <row r="811" spans="1:17" ht="17.25">
      <c r="A811" s="50">
        <v>808</v>
      </c>
      <c r="B811" s="77" t="s">
        <v>620</v>
      </c>
      <c r="C811" s="77" t="s">
        <v>620</v>
      </c>
      <c r="D811" s="76">
        <v>43433</v>
      </c>
      <c r="E811" s="237" t="s">
        <v>18</v>
      </c>
      <c r="F811" s="171"/>
      <c r="G811" s="79">
        <v>1</v>
      </c>
      <c r="H811" s="80">
        <v>1906565</v>
      </c>
      <c r="I811" s="80">
        <v>2155</v>
      </c>
      <c r="J811" s="95"/>
      <c r="K811" s="94"/>
      <c r="L811" s="94"/>
      <c r="M811" s="94"/>
      <c r="N811" s="95"/>
      <c r="O811" s="95"/>
      <c r="P811" s="95"/>
      <c r="Q811" s="97"/>
    </row>
    <row r="812" spans="1:17" ht="17.25">
      <c r="A812" s="50">
        <v>809</v>
      </c>
      <c r="B812" s="59" t="s">
        <v>792</v>
      </c>
      <c r="C812" s="59" t="s">
        <v>793</v>
      </c>
      <c r="D812" s="60">
        <v>43265</v>
      </c>
      <c r="E812" s="100" t="s">
        <v>26</v>
      </c>
      <c r="F812" s="62">
        <v>10</v>
      </c>
      <c r="G812" s="79">
        <v>1</v>
      </c>
      <c r="H812" s="332">
        <v>1885780</v>
      </c>
      <c r="I812" s="322">
        <v>1171</v>
      </c>
      <c r="J812" s="95"/>
      <c r="K812" s="94"/>
      <c r="L812" s="94"/>
      <c r="M812" s="94"/>
      <c r="N812" s="95"/>
      <c r="O812" s="95"/>
      <c r="P812" s="95"/>
      <c r="Q812" s="97"/>
    </row>
    <row r="813" spans="1:17" ht="17.25">
      <c r="A813" s="50">
        <v>810</v>
      </c>
      <c r="B813" s="59" t="s">
        <v>244</v>
      </c>
      <c r="C813" s="59" t="s">
        <v>244</v>
      </c>
      <c r="D813" s="60">
        <v>43748</v>
      </c>
      <c r="E813" s="77" t="s">
        <v>190</v>
      </c>
      <c r="F813" s="54">
        <v>16</v>
      </c>
      <c r="G813" s="79">
        <v>1</v>
      </c>
      <c r="H813" s="332">
        <v>1839175</v>
      </c>
      <c r="I813" s="332">
        <v>1429</v>
      </c>
      <c r="J813" s="97"/>
      <c r="K813" s="96"/>
      <c r="L813" s="96"/>
      <c r="M813" s="94"/>
      <c r="N813" s="97"/>
      <c r="O813" s="97"/>
      <c r="P813" s="97"/>
      <c r="Q813" s="97"/>
    </row>
    <row r="814" spans="1:17" ht="17.25">
      <c r="A814" s="50">
        <v>811</v>
      </c>
      <c r="B814" s="59" t="s">
        <v>2029</v>
      </c>
      <c r="C814" s="59" t="s">
        <v>2028</v>
      </c>
      <c r="D814" s="169">
        <v>44875</v>
      </c>
      <c r="E814" s="53" t="s">
        <v>26</v>
      </c>
      <c r="F814" s="54">
        <v>26</v>
      </c>
      <c r="G814" s="79">
        <v>1</v>
      </c>
      <c r="H814" s="279">
        <v>1838700</v>
      </c>
      <c r="I814" s="279">
        <v>946</v>
      </c>
      <c r="J814" s="58"/>
      <c r="K814" s="142"/>
      <c r="L814" s="142"/>
      <c r="M814" s="143"/>
      <c r="N814" s="144"/>
      <c r="O814" s="24"/>
      <c r="P814" s="58"/>
      <c r="Q814" s="58"/>
    </row>
    <row r="815" spans="1:17" ht="17.25">
      <c r="A815" s="50">
        <v>812</v>
      </c>
      <c r="B815" s="59" t="s">
        <v>1739</v>
      </c>
      <c r="C815" s="59" t="s">
        <v>1738</v>
      </c>
      <c r="D815" s="211">
        <v>44525</v>
      </c>
      <c r="E815" s="53" t="s">
        <v>32</v>
      </c>
      <c r="F815" s="299"/>
      <c r="G815" s="79">
        <v>1</v>
      </c>
      <c r="H815" s="375">
        <v>1831575</v>
      </c>
      <c r="I815" s="279">
        <v>1246</v>
      </c>
      <c r="J815" s="58"/>
      <c r="K815" s="142"/>
      <c r="L815" s="142"/>
      <c r="M815" s="143"/>
      <c r="N815" s="144"/>
      <c r="O815" s="24"/>
      <c r="P815" s="58"/>
      <c r="Q815" s="58"/>
    </row>
    <row r="816" spans="1:17" ht="17.25">
      <c r="A816" s="50">
        <v>813</v>
      </c>
      <c r="B816" s="77" t="s">
        <v>1280</v>
      </c>
      <c r="C816" s="77" t="s">
        <v>1281</v>
      </c>
      <c r="D816" s="300">
        <v>42705</v>
      </c>
      <c r="E816" s="77" t="s">
        <v>32</v>
      </c>
      <c r="F816" s="335"/>
      <c r="G816" s="79">
        <v>1</v>
      </c>
      <c r="H816" s="321">
        <v>1808700</v>
      </c>
      <c r="I816" s="105">
        <v>1319</v>
      </c>
      <c r="J816" s="95"/>
      <c r="K816" s="94"/>
      <c r="L816" s="94"/>
      <c r="M816" s="94"/>
      <c r="N816" s="95"/>
      <c r="O816" s="95"/>
      <c r="P816" s="95"/>
      <c r="Q816" s="97"/>
    </row>
    <row r="817" spans="1:17" ht="17.25">
      <c r="A817" s="50">
        <v>814</v>
      </c>
      <c r="B817" s="77" t="s">
        <v>723</v>
      </c>
      <c r="C817" s="77" t="s">
        <v>724</v>
      </c>
      <c r="D817" s="300">
        <v>43335</v>
      </c>
      <c r="E817" s="77" t="s">
        <v>425</v>
      </c>
      <c r="F817" s="167">
        <v>13</v>
      </c>
      <c r="G817" s="79">
        <v>1</v>
      </c>
      <c r="H817" s="377">
        <v>1808202</v>
      </c>
      <c r="I817" s="81">
        <v>1213</v>
      </c>
      <c r="J817" s="95"/>
      <c r="K817" s="94"/>
      <c r="L817" s="94"/>
      <c r="M817" s="94"/>
      <c r="N817" s="95"/>
      <c r="O817" s="95"/>
      <c r="P817" s="95"/>
      <c r="Q817" s="97"/>
    </row>
    <row r="818" spans="1:17" ht="17.25">
      <c r="A818" s="50">
        <v>815</v>
      </c>
      <c r="B818" s="75" t="s">
        <v>106</v>
      </c>
      <c r="C818" s="75" t="s">
        <v>107</v>
      </c>
      <c r="D818" s="76">
        <v>44091</v>
      </c>
      <c r="E818" s="77" t="s">
        <v>18</v>
      </c>
      <c r="F818" s="167">
        <v>40</v>
      </c>
      <c r="G818" s="79">
        <v>1</v>
      </c>
      <c r="H818" s="374">
        <v>1807325</v>
      </c>
      <c r="I818" s="106">
        <v>1283</v>
      </c>
      <c r="J818" s="97"/>
      <c r="K818" s="96"/>
      <c r="L818" s="96"/>
      <c r="M818" s="94"/>
      <c r="N818" s="97"/>
      <c r="O818" s="97"/>
      <c r="P818" s="97"/>
      <c r="Q818" s="97"/>
    </row>
    <row r="819" spans="1:17" ht="17.25">
      <c r="A819" s="50">
        <v>816</v>
      </c>
      <c r="B819" s="77" t="s">
        <v>1221</v>
      </c>
      <c r="C819" s="77" t="s">
        <v>1221</v>
      </c>
      <c r="D819" s="76">
        <v>42782</v>
      </c>
      <c r="E819" s="77" t="s">
        <v>298</v>
      </c>
      <c r="F819" s="369">
        <v>22</v>
      </c>
      <c r="G819" s="79">
        <v>1</v>
      </c>
      <c r="H819" s="105">
        <v>1750880</v>
      </c>
      <c r="I819" s="125">
        <v>1700</v>
      </c>
      <c r="J819" s="95"/>
      <c r="K819" s="94"/>
      <c r="L819" s="94"/>
      <c r="M819" s="94"/>
      <c r="N819" s="95"/>
      <c r="O819" s="95"/>
      <c r="P819" s="95"/>
      <c r="Q819" s="97"/>
    </row>
    <row r="820" spans="1:17" ht="17.25">
      <c r="A820" s="50">
        <v>817</v>
      </c>
      <c r="B820" s="75" t="s">
        <v>1839</v>
      </c>
      <c r="C820" s="75" t="s">
        <v>1838</v>
      </c>
      <c r="D820" s="243">
        <v>44665</v>
      </c>
      <c r="E820" s="77" t="s">
        <v>18</v>
      </c>
      <c r="F820" s="78"/>
      <c r="G820" s="79">
        <v>1</v>
      </c>
      <c r="H820" s="136">
        <v>1741510</v>
      </c>
      <c r="I820" s="136">
        <v>1236</v>
      </c>
      <c r="J820" s="58"/>
      <c r="K820" s="142"/>
      <c r="L820" s="142"/>
      <c r="M820" s="143"/>
      <c r="N820" s="144"/>
      <c r="O820" s="24"/>
      <c r="P820" s="58"/>
      <c r="Q820" s="58"/>
    </row>
    <row r="821" spans="1:17" ht="17.25">
      <c r="A821" s="50">
        <v>818</v>
      </c>
      <c r="B821" s="75" t="s">
        <v>962</v>
      </c>
      <c r="C821" s="75" t="s">
        <v>962</v>
      </c>
      <c r="D821" s="76">
        <v>43076</v>
      </c>
      <c r="E821" s="157" t="s">
        <v>425</v>
      </c>
      <c r="F821" s="78">
        <v>10</v>
      </c>
      <c r="G821" s="79">
        <v>1</v>
      </c>
      <c r="H821" s="105">
        <v>1740285</v>
      </c>
      <c r="I821" s="105">
        <v>1085</v>
      </c>
      <c r="J821" s="95"/>
      <c r="K821" s="94"/>
      <c r="L821" s="94"/>
      <c r="M821" s="94"/>
      <c r="N821" s="95"/>
      <c r="O821" s="95"/>
      <c r="P821" s="95"/>
      <c r="Q821" s="97"/>
    </row>
    <row r="822" spans="1:17" ht="17.25">
      <c r="A822" s="50">
        <v>819</v>
      </c>
      <c r="B822" s="75" t="s">
        <v>602</v>
      </c>
      <c r="C822" s="75" t="s">
        <v>603</v>
      </c>
      <c r="D822" s="76">
        <v>43454</v>
      </c>
      <c r="E822" s="77" t="s">
        <v>32</v>
      </c>
      <c r="F822" s="78"/>
      <c r="G822" s="79">
        <v>1</v>
      </c>
      <c r="H822" s="80">
        <v>1709976</v>
      </c>
      <c r="I822" s="81">
        <v>1262</v>
      </c>
      <c r="J822" s="95"/>
      <c r="K822" s="94"/>
      <c r="L822" s="94"/>
      <c r="M822" s="94"/>
      <c r="N822" s="95"/>
      <c r="O822" s="95"/>
      <c r="P822" s="95"/>
      <c r="Q822" s="97"/>
    </row>
    <row r="823" spans="1:17" ht="17.25">
      <c r="A823" s="50">
        <v>820</v>
      </c>
      <c r="B823" s="77" t="s">
        <v>310</v>
      </c>
      <c r="C823" s="77" t="s">
        <v>311</v>
      </c>
      <c r="D823" s="76">
        <v>43762</v>
      </c>
      <c r="E823" s="77" t="s">
        <v>26</v>
      </c>
      <c r="F823" s="78">
        <v>32</v>
      </c>
      <c r="G823" s="79">
        <v>1</v>
      </c>
      <c r="H823" s="80">
        <v>1697785</v>
      </c>
      <c r="I823" s="80">
        <v>1776</v>
      </c>
      <c r="J823" s="97"/>
      <c r="K823" s="96"/>
      <c r="L823" s="96"/>
      <c r="M823" s="94"/>
      <c r="N823" s="97"/>
      <c r="O823" s="97"/>
      <c r="P823" s="97"/>
      <c r="Q823" s="97"/>
    </row>
    <row r="824" spans="1:17" ht="17.25">
      <c r="A824" s="50">
        <v>821</v>
      </c>
      <c r="B824" s="77" t="s">
        <v>1332</v>
      </c>
      <c r="C824" s="77" t="s">
        <v>1333</v>
      </c>
      <c r="D824" s="76">
        <v>42705</v>
      </c>
      <c r="E824" s="77" t="s">
        <v>18</v>
      </c>
      <c r="F824" s="232"/>
      <c r="G824" s="79">
        <v>1</v>
      </c>
      <c r="H824" s="105">
        <v>1697399</v>
      </c>
      <c r="I824" s="105">
        <v>1293</v>
      </c>
      <c r="J824" s="95"/>
      <c r="K824" s="94"/>
      <c r="L824" s="94"/>
      <c r="M824" s="94"/>
      <c r="N824" s="95"/>
      <c r="O824" s="95"/>
      <c r="P824" s="95"/>
      <c r="Q824" s="97"/>
    </row>
    <row r="825" spans="1:17" ht="17.25">
      <c r="A825" s="50">
        <v>822</v>
      </c>
      <c r="B825" s="77" t="s">
        <v>421</v>
      </c>
      <c r="C825" s="77" t="s">
        <v>422</v>
      </c>
      <c r="D825" s="76">
        <v>43615</v>
      </c>
      <c r="E825" s="77" t="s">
        <v>26</v>
      </c>
      <c r="F825" s="78">
        <v>24</v>
      </c>
      <c r="G825" s="79">
        <v>1</v>
      </c>
      <c r="H825" s="80">
        <v>1695955</v>
      </c>
      <c r="I825" s="80">
        <v>1237</v>
      </c>
      <c r="J825" s="95"/>
      <c r="K825" s="94"/>
      <c r="L825" s="94"/>
      <c r="M825" s="94"/>
      <c r="N825" s="95"/>
      <c r="O825" s="95"/>
      <c r="P825" s="95"/>
      <c r="Q825" s="97"/>
    </row>
    <row r="826" spans="1:17" ht="17.25">
      <c r="A826" s="50">
        <v>823</v>
      </c>
      <c r="B826" s="77" t="s">
        <v>239</v>
      </c>
      <c r="C826" s="77" t="s">
        <v>240</v>
      </c>
      <c r="D826" s="76">
        <v>43853</v>
      </c>
      <c r="E826" s="77" t="s">
        <v>26</v>
      </c>
      <c r="F826" s="78">
        <v>19</v>
      </c>
      <c r="G826" s="79"/>
      <c r="H826" s="127">
        <v>1687230</v>
      </c>
      <c r="I826" s="127">
        <v>1012</v>
      </c>
      <c r="J826" s="97"/>
      <c r="K826" s="96"/>
      <c r="L826" s="96"/>
      <c r="M826" s="94"/>
      <c r="N826" s="97"/>
      <c r="O826" s="97"/>
      <c r="P826" s="97"/>
      <c r="Q826" s="97"/>
    </row>
    <row r="827" spans="1:17" ht="17.25">
      <c r="A827" s="50">
        <v>824</v>
      </c>
      <c r="B827" s="75" t="s">
        <v>1665</v>
      </c>
      <c r="C827" s="75" t="s">
        <v>1665</v>
      </c>
      <c r="D827" s="76">
        <v>44455</v>
      </c>
      <c r="E827" s="77" t="s">
        <v>1669</v>
      </c>
      <c r="F827" s="78">
        <v>26</v>
      </c>
      <c r="G827" s="79">
        <v>1</v>
      </c>
      <c r="H827" s="136">
        <v>1686720</v>
      </c>
      <c r="I827" s="136">
        <v>1111</v>
      </c>
      <c r="J827" s="58"/>
      <c r="K827" s="142"/>
      <c r="L827" s="142"/>
      <c r="M827" s="143"/>
      <c r="N827" s="144"/>
      <c r="O827" s="24"/>
      <c r="P827" s="58"/>
      <c r="Q827" s="58"/>
    </row>
    <row r="828" spans="1:17" ht="17.25">
      <c r="A828" s="50">
        <v>825</v>
      </c>
      <c r="B828" s="75" t="s">
        <v>1831</v>
      </c>
      <c r="C828" s="75" t="s">
        <v>1830</v>
      </c>
      <c r="D828" s="251">
        <v>44651</v>
      </c>
      <c r="E828" s="77" t="s">
        <v>18</v>
      </c>
      <c r="F828" s="78"/>
      <c r="G828" s="79">
        <v>1</v>
      </c>
      <c r="H828" s="136">
        <v>1666115</v>
      </c>
      <c r="I828" s="136">
        <v>1262</v>
      </c>
      <c r="J828" s="58"/>
      <c r="K828" s="142"/>
      <c r="L828" s="142"/>
      <c r="M828" s="143"/>
      <c r="N828" s="144"/>
      <c r="O828" s="24"/>
      <c r="P828" s="58"/>
      <c r="Q828" s="58"/>
    </row>
    <row r="829" spans="1:17" ht="17.25">
      <c r="A829" s="50">
        <v>826</v>
      </c>
      <c r="B829" s="77" t="s">
        <v>856</v>
      </c>
      <c r="C829" s="77" t="s">
        <v>857</v>
      </c>
      <c r="D829" s="76">
        <v>43188</v>
      </c>
      <c r="E829" s="77" t="s">
        <v>26</v>
      </c>
      <c r="F829" s="78">
        <v>11</v>
      </c>
      <c r="G829" s="79">
        <v>1</v>
      </c>
      <c r="H829" s="80">
        <v>1665655</v>
      </c>
      <c r="I829" s="80">
        <v>1100</v>
      </c>
      <c r="J829" s="95"/>
      <c r="K829" s="94"/>
      <c r="L829" s="94"/>
      <c r="M829" s="94"/>
      <c r="N829" s="95"/>
      <c r="O829" s="95"/>
      <c r="P829" s="95"/>
      <c r="Q829" s="97"/>
    </row>
    <row r="830" spans="1:17" ht="17.25">
      <c r="A830" s="50">
        <v>827</v>
      </c>
      <c r="B830" s="204" t="s">
        <v>530</v>
      </c>
      <c r="C830" s="204" t="s">
        <v>531</v>
      </c>
      <c r="D830" s="76">
        <v>43510</v>
      </c>
      <c r="E830" s="77" t="s">
        <v>18</v>
      </c>
      <c r="F830" s="78"/>
      <c r="G830" s="79">
        <v>1</v>
      </c>
      <c r="H830" s="80">
        <v>1647210</v>
      </c>
      <c r="I830" s="81">
        <v>1350</v>
      </c>
      <c r="J830" s="95"/>
      <c r="K830" s="94"/>
      <c r="L830" s="94"/>
      <c r="M830" s="94"/>
      <c r="N830" s="95"/>
      <c r="O830" s="95"/>
      <c r="P830" s="95"/>
      <c r="Q830" s="97"/>
    </row>
    <row r="831" spans="1:17" ht="17.25">
      <c r="A831" s="50">
        <v>828</v>
      </c>
      <c r="B831" s="75" t="s">
        <v>371</v>
      </c>
      <c r="C831" s="75" t="s">
        <v>371</v>
      </c>
      <c r="D831" s="76">
        <v>43706</v>
      </c>
      <c r="E831" s="157" t="s">
        <v>18</v>
      </c>
      <c r="F831" s="78"/>
      <c r="G831" s="79">
        <v>1</v>
      </c>
      <c r="H831" s="80">
        <v>1646820</v>
      </c>
      <c r="I831" s="81">
        <v>1177</v>
      </c>
      <c r="J831" s="95"/>
      <c r="K831" s="94"/>
      <c r="L831" s="94"/>
      <c r="M831" s="94"/>
      <c r="N831" s="95"/>
      <c r="O831" s="95"/>
      <c r="P831" s="95"/>
      <c r="Q831" s="97"/>
    </row>
    <row r="832" spans="1:17" ht="17.25">
      <c r="A832" s="50">
        <v>829</v>
      </c>
      <c r="B832" s="75" t="s">
        <v>1904</v>
      </c>
      <c r="C832" s="75" t="s">
        <v>1903</v>
      </c>
      <c r="D832" s="251">
        <v>44756</v>
      </c>
      <c r="E832" s="77" t="s">
        <v>26</v>
      </c>
      <c r="F832" s="209">
        <v>46</v>
      </c>
      <c r="G832" s="79">
        <v>1</v>
      </c>
      <c r="H832" s="136">
        <v>1644900</v>
      </c>
      <c r="I832" s="136">
        <v>1000</v>
      </c>
      <c r="J832" s="58"/>
      <c r="K832" s="142"/>
      <c r="L832" s="142"/>
      <c r="M832" s="143"/>
      <c r="N832" s="144"/>
      <c r="O832" s="24"/>
      <c r="P832" s="58"/>
      <c r="Q832" s="58"/>
    </row>
    <row r="833" spans="1:17" ht="17.25">
      <c r="A833" s="50">
        <v>830</v>
      </c>
      <c r="B833" s="75" t="s">
        <v>1099</v>
      </c>
      <c r="C833" s="75" t="s">
        <v>1100</v>
      </c>
      <c r="D833" s="76">
        <v>42929</v>
      </c>
      <c r="E833" s="157" t="s">
        <v>26</v>
      </c>
      <c r="F833" s="209">
        <v>11</v>
      </c>
      <c r="G833" s="79">
        <v>1</v>
      </c>
      <c r="H833" s="105">
        <v>1639877</v>
      </c>
      <c r="I833" s="101">
        <v>1232</v>
      </c>
      <c r="J833" s="95"/>
      <c r="K833" s="94"/>
      <c r="L833" s="94"/>
      <c r="M833" s="94"/>
      <c r="N833" s="95"/>
      <c r="O833" s="95"/>
      <c r="P833" s="95"/>
      <c r="Q833" s="97"/>
    </row>
    <row r="834" spans="1:17" ht="17.25">
      <c r="A834" s="50">
        <v>831</v>
      </c>
      <c r="B834" s="77" t="s">
        <v>450</v>
      </c>
      <c r="C834" s="77" t="s">
        <v>451</v>
      </c>
      <c r="D834" s="76">
        <v>43580</v>
      </c>
      <c r="E834" s="77" t="s">
        <v>425</v>
      </c>
      <c r="F834" s="209">
        <v>19</v>
      </c>
      <c r="G834" s="79">
        <v>1</v>
      </c>
      <c r="H834" s="80">
        <v>1636241</v>
      </c>
      <c r="I834" s="80">
        <v>1131</v>
      </c>
      <c r="J834" s="95"/>
      <c r="K834" s="94"/>
      <c r="L834" s="94"/>
      <c r="M834" s="94"/>
      <c r="N834" s="95"/>
      <c r="O834" s="95"/>
      <c r="P834" s="95"/>
      <c r="Q834" s="97"/>
    </row>
    <row r="835" spans="1:17" ht="17.25">
      <c r="A835" s="50">
        <v>832</v>
      </c>
      <c r="B835" s="75" t="s">
        <v>1576</v>
      </c>
      <c r="C835" s="75" t="s">
        <v>1581</v>
      </c>
      <c r="D835" s="76">
        <v>44385</v>
      </c>
      <c r="E835" s="364" t="s">
        <v>18</v>
      </c>
      <c r="F835" s="209">
        <v>29</v>
      </c>
      <c r="G835" s="79" t="e">
        <f>ROUNDUP(DATEDIF(D835,$B$860,"d")/7,0)</f>
        <v>#VALUE!</v>
      </c>
      <c r="H835" s="136">
        <v>1631795</v>
      </c>
      <c r="I835" s="136">
        <v>1238</v>
      </c>
      <c r="J835" s="58"/>
      <c r="K835" s="142"/>
      <c r="L835" s="142"/>
      <c r="M835" s="143"/>
      <c r="N835" s="144"/>
      <c r="O835" s="24"/>
      <c r="P835" s="58"/>
      <c r="Q835" s="58"/>
    </row>
    <row r="836" spans="1:17" ht="17.25">
      <c r="A836" s="50">
        <v>833</v>
      </c>
      <c r="B836" s="75" t="s">
        <v>1571</v>
      </c>
      <c r="C836" s="75" t="s">
        <v>1571</v>
      </c>
      <c r="D836" s="76">
        <v>44378</v>
      </c>
      <c r="E836" s="53" t="s">
        <v>32</v>
      </c>
      <c r="F836" s="78"/>
      <c r="G836" s="79" t="e">
        <f>ROUNDUP(DATEDIF(D836,$B$853,"d")/7,0)</f>
        <v>#VALUE!</v>
      </c>
      <c r="H836" s="136">
        <v>1621430</v>
      </c>
      <c r="I836" s="136">
        <v>1317</v>
      </c>
      <c r="J836" s="58"/>
      <c r="K836" s="142"/>
      <c r="L836" s="142"/>
      <c r="M836" s="143"/>
      <c r="N836" s="144"/>
      <c r="O836" s="24"/>
      <c r="P836" s="58"/>
      <c r="Q836" s="58"/>
    </row>
    <row r="837" spans="1:17" ht="17.25">
      <c r="A837" s="50">
        <v>834</v>
      </c>
      <c r="B837" s="75" t="s">
        <v>1823</v>
      </c>
      <c r="C837" s="75" t="s">
        <v>1824</v>
      </c>
      <c r="D837" s="243">
        <v>44638</v>
      </c>
      <c r="E837" s="77" t="s">
        <v>32</v>
      </c>
      <c r="F837" s="78"/>
      <c r="G837" s="79">
        <v>1</v>
      </c>
      <c r="H837" s="136">
        <v>1596945</v>
      </c>
      <c r="I837" s="136">
        <v>1128</v>
      </c>
      <c r="J837" s="58"/>
      <c r="K837" s="142"/>
      <c r="L837" s="142"/>
      <c r="M837" s="143"/>
      <c r="N837" s="144"/>
      <c r="O837" s="24"/>
      <c r="P837" s="58"/>
      <c r="Q837" s="58"/>
    </row>
    <row r="838" spans="1:17" ht="17.25">
      <c r="A838" s="50">
        <v>835</v>
      </c>
      <c r="B838" s="204" t="s">
        <v>1177</v>
      </c>
      <c r="C838" s="204" t="s">
        <v>1178</v>
      </c>
      <c r="D838" s="76">
        <v>42831</v>
      </c>
      <c r="E838" s="157" t="s">
        <v>26</v>
      </c>
      <c r="F838" s="78">
        <v>17</v>
      </c>
      <c r="G838" s="79">
        <v>1</v>
      </c>
      <c r="H838" s="105">
        <v>1578585</v>
      </c>
      <c r="I838" s="101">
        <v>1143</v>
      </c>
      <c r="J838" s="95"/>
      <c r="K838" s="94"/>
      <c r="L838" s="94"/>
      <c r="M838" s="94"/>
      <c r="N838" s="95"/>
      <c r="O838" s="95"/>
      <c r="P838" s="95"/>
      <c r="Q838" s="97"/>
    </row>
    <row r="839" spans="1:17" ht="17.25">
      <c r="A839" s="50">
        <v>836</v>
      </c>
      <c r="B839" s="77" t="s">
        <v>596</v>
      </c>
      <c r="C839" s="77" t="s">
        <v>597</v>
      </c>
      <c r="D839" s="76">
        <v>43461</v>
      </c>
      <c r="E839" s="77" t="s">
        <v>26</v>
      </c>
      <c r="F839" s="78">
        <v>12</v>
      </c>
      <c r="G839" s="79">
        <v>1</v>
      </c>
      <c r="H839" s="80">
        <v>1578405</v>
      </c>
      <c r="I839" s="81">
        <v>1061</v>
      </c>
      <c r="J839" s="95"/>
      <c r="K839" s="94"/>
      <c r="L839" s="94"/>
      <c r="M839" s="94"/>
      <c r="N839" s="95"/>
      <c r="O839" s="95"/>
      <c r="P839" s="95"/>
      <c r="Q839" s="97"/>
    </row>
    <row r="840" spans="1:17" ht="17.25">
      <c r="A840" s="50">
        <v>837</v>
      </c>
      <c r="B840" s="75" t="s">
        <v>1813</v>
      </c>
      <c r="C840" s="75" t="s">
        <v>1812</v>
      </c>
      <c r="D840" s="243">
        <v>44630</v>
      </c>
      <c r="E840" s="77" t="s">
        <v>26</v>
      </c>
      <c r="F840" s="54">
        <v>32</v>
      </c>
      <c r="G840" s="79">
        <v>1</v>
      </c>
      <c r="H840" s="136">
        <v>1573790</v>
      </c>
      <c r="I840" s="136">
        <v>1108</v>
      </c>
      <c r="J840" s="58"/>
      <c r="K840" s="142"/>
      <c r="L840" s="142"/>
      <c r="M840" s="143"/>
      <c r="N840" s="144"/>
      <c r="O840" s="24"/>
      <c r="P840" s="58"/>
      <c r="Q840" s="58"/>
    </row>
    <row r="841" spans="1:17" ht="17.25">
      <c r="A841" s="50">
        <v>838</v>
      </c>
      <c r="B841" s="77" t="s">
        <v>695</v>
      </c>
      <c r="C841" s="77" t="s">
        <v>696</v>
      </c>
      <c r="D841" s="76">
        <v>43370</v>
      </c>
      <c r="E841" s="53" t="s">
        <v>18</v>
      </c>
      <c r="F841" s="78"/>
      <c r="G841" s="79">
        <v>1</v>
      </c>
      <c r="H841" s="80">
        <v>1562264</v>
      </c>
      <c r="I841" s="81">
        <v>1245</v>
      </c>
      <c r="J841" s="95"/>
      <c r="K841" s="94"/>
      <c r="L841" s="94"/>
      <c r="M841" s="94"/>
      <c r="N841" s="95"/>
      <c r="O841" s="95"/>
      <c r="P841" s="95"/>
      <c r="Q841" s="97"/>
    </row>
    <row r="842" spans="1:17" ht="17.25">
      <c r="A842" s="50">
        <v>839</v>
      </c>
      <c r="B842" s="75" t="s">
        <v>1574</v>
      </c>
      <c r="C842" s="75" t="s">
        <v>1579</v>
      </c>
      <c r="D842" s="76">
        <v>44385</v>
      </c>
      <c r="E842" s="77" t="s">
        <v>26</v>
      </c>
      <c r="F842" s="78">
        <v>16</v>
      </c>
      <c r="G842" s="79" t="e">
        <f>ROUNDUP(DATEDIF(D842,$B$860,"d")/7,0)</f>
        <v>#VALUE!</v>
      </c>
      <c r="H842" s="136">
        <v>1560406</v>
      </c>
      <c r="I842" s="136">
        <v>960</v>
      </c>
      <c r="J842" s="58"/>
      <c r="K842" s="142"/>
      <c r="L842" s="142"/>
      <c r="M842" s="143"/>
      <c r="N842" s="144"/>
      <c r="O842" s="24"/>
      <c r="P842" s="58"/>
      <c r="Q842" s="58"/>
    </row>
    <row r="843" spans="1:17" ht="17.25">
      <c r="A843" s="50">
        <v>840</v>
      </c>
      <c r="B843" s="59" t="s">
        <v>363</v>
      </c>
      <c r="C843" s="59" t="s">
        <v>364</v>
      </c>
      <c r="D843" s="60">
        <v>43706</v>
      </c>
      <c r="E843" s="100" t="s">
        <v>26</v>
      </c>
      <c r="F843" s="54">
        <v>21</v>
      </c>
      <c r="G843" s="79">
        <v>1</v>
      </c>
      <c r="H843" s="131">
        <v>1558885</v>
      </c>
      <c r="I843" s="134">
        <v>1086</v>
      </c>
      <c r="J843" s="95"/>
      <c r="K843" s="94"/>
      <c r="L843" s="94"/>
      <c r="M843" s="94"/>
      <c r="N843" s="95"/>
      <c r="O843" s="95"/>
      <c r="P843" s="95"/>
      <c r="Q843" s="97"/>
    </row>
    <row r="844" spans="1:17" ht="17.25">
      <c r="A844" s="50">
        <v>841</v>
      </c>
      <c r="B844" s="51" t="s">
        <v>1777</v>
      </c>
      <c r="C844" s="51" t="s">
        <v>1776</v>
      </c>
      <c r="D844" s="168">
        <v>44574</v>
      </c>
      <c r="E844" s="246" t="s">
        <v>26</v>
      </c>
      <c r="F844" s="54">
        <v>27</v>
      </c>
      <c r="G844" s="79">
        <v>1</v>
      </c>
      <c r="H844" s="146">
        <v>1551925</v>
      </c>
      <c r="I844" s="146">
        <v>899</v>
      </c>
      <c r="J844" s="58"/>
      <c r="K844" s="142"/>
      <c r="L844" s="142"/>
      <c r="M844" s="143"/>
      <c r="N844" s="144"/>
      <c r="O844" s="24"/>
      <c r="P844" s="58"/>
      <c r="Q844" s="58"/>
    </row>
    <row r="845" spans="1:17" ht="17.25">
      <c r="A845" s="50">
        <v>842</v>
      </c>
      <c r="B845" s="75" t="s">
        <v>367</v>
      </c>
      <c r="C845" s="75" t="s">
        <v>368</v>
      </c>
      <c r="D845" s="76">
        <v>43699</v>
      </c>
      <c r="E845" s="157" t="s">
        <v>26</v>
      </c>
      <c r="F845" s="78">
        <v>15</v>
      </c>
      <c r="G845" s="79">
        <v>1</v>
      </c>
      <c r="H845" s="80">
        <v>1535310</v>
      </c>
      <c r="I845" s="81">
        <v>1045</v>
      </c>
      <c r="J845" s="95"/>
      <c r="K845" s="94"/>
      <c r="L845" s="94"/>
      <c r="M845" s="94"/>
      <c r="N845" s="95"/>
      <c r="O845" s="95"/>
      <c r="P845" s="95"/>
      <c r="Q845" s="97"/>
    </row>
    <row r="846" spans="1:17" ht="17.25">
      <c r="A846" s="50">
        <v>843</v>
      </c>
      <c r="B846" s="355" t="s">
        <v>1035</v>
      </c>
      <c r="C846" s="355" t="s">
        <v>1035</v>
      </c>
      <c r="D846" s="76">
        <v>42999</v>
      </c>
      <c r="E846" s="157" t="s">
        <v>1036</v>
      </c>
      <c r="F846" s="78"/>
      <c r="G846" s="79">
        <v>1</v>
      </c>
      <c r="H846" s="105">
        <v>1532525</v>
      </c>
      <c r="I846" s="101">
        <v>1509</v>
      </c>
      <c r="J846" s="95"/>
      <c r="K846" s="94"/>
      <c r="L846" s="94"/>
      <c r="M846" s="94"/>
      <c r="N846" s="95"/>
      <c r="O846" s="95"/>
      <c r="P846" s="95"/>
      <c r="Q846" s="97"/>
    </row>
    <row r="847" spans="1:17" ht="17.25">
      <c r="A847" s="50">
        <v>844</v>
      </c>
      <c r="B847" s="75" t="s">
        <v>1723</v>
      </c>
      <c r="C847" s="75" t="s">
        <v>1722</v>
      </c>
      <c r="D847" s="251">
        <v>44511</v>
      </c>
      <c r="E847" s="95" t="s">
        <v>18</v>
      </c>
      <c r="F847" s="78"/>
      <c r="G847" s="79">
        <v>1</v>
      </c>
      <c r="H847" s="136">
        <v>1525840</v>
      </c>
      <c r="I847" s="136">
        <v>1848</v>
      </c>
      <c r="J847" s="58"/>
      <c r="K847" s="142"/>
      <c r="L847" s="142"/>
      <c r="M847" s="143"/>
      <c r="N847" s="144"/>
      <c r="O847" s="24"/>
      <c r="P847" s="58"/>
      <c r="Q847" s="58"/>
    </row>
    <row r="848" spans="1:17" ht="17.25">
      <c r="A848" s="50">
        <v>845</v>
      </c>
      <c r="B848" s="75" t="s">
        <v>1769</v>
      </c>
      <c r="C848" s="75" t="s">
        <v>1769</v>
      </c>
      <c r="D848" s="251">
        <v>44560</v>
      </c>
      <c r="E848" s="77" t="s">
        <v>32</v>
      </c>
      <c r="F848" s="301"/>
      <c r="G848" s="79">
        <v>1</v>
      </c>
      <c r="H848" s="136">
        <v>1524710</v>
      </c>
      <c r="I848" s="136">
        <v>1185</v>
      </c>
      <c r="J848" s="58"/>
      <c r="K848" s="142"/>
      <c r="L848" s="142"/>
      <c r="M848" s="143"/>
      <c r="N848" s="144"/>
      <c r="O848" s="24"/>
      <c r="P848" s="58"/>
      <c r="Q848" s="58"/>
    </row>
    <row r="849" spans="1:17" ht="17.25">
      <c r="A849" s="50">
        <v>846</v>
      </c>
      <c r="B849" s="75" t="s">
        <v>560</v>
      </c>
      <c r="C849" s="75" t="s">
        <v>561</v>
      </c>
      <c r="D849" s="76">
        <v>43489</v>
      </c>
      <c r="E849" s="77" t="s">
        <v>22</v>
      </c>
      <c r="F849" s="78">
        <v>32</v>
      </c>
      <c r="G849" s="79">
        <v>1</v>
      </c>
      <c r="H849" s="80">
        <v>1522935</v>
      </c>
      <c r="I849" s="81">
        <v>1443</v>
      </c>
      <c r="J849" s="95"/>
      <c r="K849" s="94"/>
      <c r="L849" s="94"/>
      <c r="M849" s="94"/>
      <c r="N849" s="95"/>
      <c r="O849" s="95"/>
      <c r="P849" s="95"/>
      <c r="Q849" s="97"/>
    </row>
    <row r="850" spans="1:17" ht="17.25">
      <c r="A850" s="50">
        <v>847</v>
      </c>
      <c r="B850" s="75" t="s">
        <v>1757</v>
      </c>
      <c r="C850" s="75" t="s">
        <v>1756</v>
      </c>
      <c r="D850" s="243">
        <v>44553</v>
      </c>
      <c r="E850" s="77" t="s">
        <v>18</v>
      </c>
      <c r="F850" s="301"/>
      <c r="G850" s="79">
        <v>1</v>
      </c>
      <c r="H850" s="136">
        <v>1522126</v>
      </c>
      <c r="I850" s="136">
        <v>935</v>
      </c>
      <c r="J850" s="58"/>
      <c r="K850" s="142"/>
      <c r="L850" s="142"/>
      <c r="M850" s="143"/>
      <c r="N850" s="144"/>
      <c r="O850" s="24"/>
      <c r="P850" s="58"/>
      <c r="Q850" s="58"/>
    </row>
    <row r="851" spans="1:17" ht="17.25">
      <c r="A851" s="50">
        <v>848</v>
      </c>
      <c r="B851" s="77" t="s">
        <v>512</v>
      </c>
      <c r="C851" s="77" t="s">
        <v>513</v>
      </c>
      <c r="D851" s="76">
        <v>43524</v>
      </c>
      <c r="E851" s="77" t="s">
        <v>298</v>
      </c>
      <c r="F851" s="78"/>
      <c r="G851" s="79">
        <v>1</v>
      </c>
      <c r="H851" s="80">
        <v>1514695</v>
      </c>
      <c r="I851" s="80">
        <v>1048</v>
      </c>
      <c r="J851" s="95"/>
      <c r="K851" s="94"/>
      <c r="L851" s="94"/>
      <c r="M851" s="94"/>
      <c r="N851" s="95"/>
      <c r="O851" s="95"/>
      <c r="P851" s="95"/>
      <c r="Q851" s="97"/>
    </row>
    <row r="852" spans="1:17" ht="17.25">
      <c r="A852" s="50">
        <v>849</v>
      </c>
      <c r="B852" s="77" t="s">
        <v>772</v>
      </c>
      <c r="C852" s="77" t="s">
        <v>773</v>
      </c>
      <c r="D852" s="76">
        <v>43286</v>
      </c>
      <c r="E852" s="77" t="s">
        <v>26</v>
      </c>
      <c r="F852" s="78">
        <v>12</v>
      </c>
      <c r="G852" s="79">
        <v>1</v>
      </c>
      <c r="H852" s="80">
        <v>1510065</v>
      </c>
      <c r="I852" s="81">
        <v>968</v>
      </c>
      <c r="J852" s="95"/>
      <c r="K852" s="94"/>
      <c r="L852" s="94"/>
      <c r="M852" s="94"/>
      <c r="N852" s="95"/>
      <c r="O852" s="95"/>
      <c r="P852" s="95"/>
      <c r="Q852" s="97"/>
    </row>
    <row r="853" spans="1:17" ht="17.25">
      <c r="A853" s="50">
        <v>850</v>
      </c>
      <c r="B853" s="75" t="s">
        <v>1693</v>
      </c>
      <c r="C853" s="75" t="s">
        <v>1692</v>
      </c>
      <c r="D853" s="76">
        <v>44483</v>
      </c>
      <c r="E853" s="77" t="s">
        <v>26</v>
      </c>
      <c r="F853" s="78">
        <v>16</v>
      </c>
      <c r="G853" s="79">
        <v>1</v>
      </c>
      <c r="H853" s="136">
        <v>1491865</v>
      </c>
      <c r="I853" s="136">
        <v>974</v>
      </c>
      <c r="J853" s="58"/>
      <c r="K853" s="142"/>
      <c r="L853" s="142"/>
      <c r="M853" s="143"/>
      <c r="N853" s="144"/>
      <c r="O853" s="24"/>
      <c r="P853" s="58"/>
      <c r="Q853" s="58"/>
    </row>
    <row r="854" spans="1:17" ht="17.25">
      <c r="A854" s="50">
        <v>851</v>
      </c>
      <c r="B854" s="77" t="s">
        <v>167</v>
      </c>
      <c r="C854" s="77" t="s">
        <v>167</v>
      </c>
      <c r="D854" s="76">
        <v>43902</v>
      </c>
      <c r="E854" s="95" t="s">
        <v>22</v>
      </c>
      <c r="F854" s="78">
        <v>56</v>
      </c>
      <c r="G854" s="79">
        <v>1</v>
      </c>
      <c r="H854" s="80">
        <v>1484855</v>
      </c>
      <c r="I854" s="80">
        <v>932</v>
      </c>
      <c r="J854" s="97"/>
      <c r="K854" s="96"/>
      <c r="L854" s="96"/>
      <c r="M854" s="94"/>
      <c r="N854" s="97"/>
      <c r="O854" s="97"/>
      <c r="P854" s="97"/>
      <c r="Q854" s="97"/>
    </row>
    <row r="855" spans="1:17" ht="17.25">
      <c r="A855" s="50">
        <v>852</v>
      </c>
      <c r="B855" s="75" t="s">
        <v>2001</v>
      </c>
      <c r="C855" s="75" t="s">
        <v>2000</v>
      </c>
      <c r="D855" s="251">
        <v>44854</v>
      </c>
      <c r="E855" s="328" t="s">
        <v>207</v>
      </c>
      <c r="F855" s="78">
        <v>14</v>
      </c>
      <c r="G855" s="79">
        <v>1</v>
      </c>
      <c r="H855" s="136">
        <v>1459885</v>
      </c>
      <c r="I855" s="136">
        <v>968</v>
      </c>
      <c r="J855" s="58"/>
      <c r="K855" s="142"/>
      <c r="L855" s="142"/>
      <c r="M855" s="143"/>
      <c r="N855" s="144"/>
      <c r="O855" s="24"/>
      <c r="P855" s="58"/>
      <c r="Q855" s="58"/>
    </row>
    <row r="856" spans="1:17" ht="17.25">
      <c r="A856" s="50">
        <v>853</v>
      </c>
      <c r="B856" s="77" t="s">
        <v>392</v>
      </c>
      <c r="C856" s="77" t="s">
        <v>393</v>
      </c>
      <c r="D856" s="76">
        <v>43671</v>
      </c>
      <c r="E856" s="77" t="s">
        <v>26</v>
      </c>
      <c r="F856" s="78">
        <v>14</v>
      </c>
      <c r="G856" s="79">
        <v>1</v>
      </c>
      <c r="H856" s="80">
        <v>1458725</v>
      </c>
      <c r="I856" s="80">
        <v>924</v>
      </c>
      <c r="J856" s="95"/>
      <c r="K856" s="94"/>
      <c r="L856" s="94"/>
      <c r="M856" s="94"/>
      <c r="N856" s="95"/>
      <c r="O856" s="95"/>
      <c r="P856" s="95"/>
      <c r="Q856" s="97"/>
    </row>
    <row r="857" spans="1:17" ht="17.25">
      <c r="A857" s="50">
        <v>854</v>
      </c>
      <c r="B857" s="75" t="s">
        <v>1968</v>
      </c>
      <c r="C857" s="75" t="s">
        <v>1967</v>
      </c>
      <c r="D857" s="169">
        <v>44826</v>
      </c>
      <c r="E857" s="77" t="s">
        <v>18</v>
      </c>
      <c r="F857" s="78"/>
      <c r="G857" s="79">
        <v>1</v>
      </c>
      <c r="H857" s="136">
        <v>1417340</v>
      </c>
      <c r="I857" s="136">
        <v>1649</v>
      </c>
      <c r="J857" s="58"/>
      <c r="K857" s="142"/>
      <c r="L857" s="142"/>
      <c r="M857" s="143"/>
      <c r="N857" s="144"/>
      <c r="O857" s="24"/>
      <c r="P857" s="58"/>
      <c r="Q857" s="58"/>
    </row>
    <row r="858" spans="1:17" ht="17.25">
      <c r="A858" s="50">
        <v>855</v>
      </c>
      <c r="B858" s="75" t="s">
        <v>843</v>
      </c>
      <c r="C858" s="75" t="s">
        <v>844</v>
      </c>
      <c r="D858" s="169">
        <v>43209</v>
      </c>
      <c r="E858" s="157" t="s">
        <v>26</v>
      </c>
      <c r="F858" s="78">
        <v>13</v>
      </c>
      <c r="G858" s="79">
        <v>1</v>
      </c>
      <c r="H858" s="80">
        <v>1416465</v>
      </c>
      <c r="I858" s="80">
        <v>923</v>
      </c>
      <c r="J858" s="95"/>
      <c r="K858" s="94"/>
      <c r="L858" s="94"/>
      <c r="M858" s="94"/>
      <c r="N858" s="95"/>
      <c r="O858" s="95"/>
      <c r="P858" s="95"/>
      <c r="Q858" s="97"/>
    </row>
    <row r="859" spans="1:17" ht="17.25">
      <c r="A859" s="50">
        <v>856</v>
      </c>
      <c r="B859" s="75" t="s">
        <v>74</v>
      </c>
      <c r="C859" s="75" t="s">
        <v>75</v>
      </c>
      <c r="D859" s="60">
        <v>44112</v>
      </c>
      <c r="E859" s="53" t="s">
        <v>18</v>
      </c>
      <c r="F859" s="78">
        <v>59</v>
      </c>
      <c r="G859" s="79">
        <v>1</v>
      </c>
      <c r="H859" s="106">
        <v>1409080</v>
      </c>
      <c r="I859" s="106">
        <v>973</v>
      </c>
      <c r="J859" s="97"/>
      <c r="K859" s="96"/>
      <c r="L859" s="96"/>
      <c r="M859" s="94"/>
      <c r="N859" s="97"/>
      <c r="O859" s="97"/>
      <c r="P859" s="97"/>
      <c r="Q859" s="97"/>
    </row>
    <row r="860" spans="1:17" ht="17.25">
      <c r="A860" s="50">
        <v>857</v>
      </c>
      <c r="B860" s="75" t="s">
        <v>1714</v>
      </c>
      <c r="C860" s="75" t="s">
        <v>1713</v>
      </c>
      <c r="D860" s="243">
        <v>44497</v>
      </c>
      <c r="E860" s="77" t="s">
        <v>32</v>
      </c>
      <c r="F860" s="78"/>
      <c r="G860" s="238">
        <v>1</v>
      </c>
      <c r="H860" s="136">
        <v>1404755</v>
      </c>
      <c r="I860" s="136">
        <v>1075</v>
      </c>
      <c r="J860" s="58"/>
      <c r="K860" s="142"/>
      <c r="L860" s="142"/>
      <c r="M860" s="143"/>
      <c r="N860" s="144"/>
      <c r="O860" s="24"/>
      <c r="P860" s="58"/>
      <c r="Q860" s="58"/>
    </row>
    <row r="861" spans="1:17" ht="17.25">
      <c r="A861" s="50">
        <v>858</v>
      </c>
      <c r="B861" s="75" t="s">
        <v>1169</v>
      </c>
      <c r="C861" s="75" t="s">
        <v>1170</v>
      </c>
      <c r="D861" s="76">
        <v>42838</v>
      </c>
      <c r="E861" s="157" t="s">
        <v>26</v>
      </c>
      <c r="F861" s="78">
        <v>34</v>
      </c>
      <c r="G861" s="238">
        <v>1</v>
      </c>
      <c r="H861" s="105">
        <v>1389015</v>
      </c>
      <c r="I861" s="101">
        <v>2726</v>
      </c>
      <c r="J861" s="95"/>
      <c r="K861" s="94"/>
      <c r="L861" s="94"/>
      <c r="M861" s="94"/>
      <c r="N861" s="95"/>
      <c r="O861" s="95"/>
      <c r="P861" s="95"/>
      <c r="Q861" s="97"/>
    </row>
    <row r="862" spans="1:17" ht="17.25">
      <c r="A862" s="50">
        <v>859</v>
      </c>
      <c r="B862" s="204" t="s">
        <v>1256</v>
      </c>
      <c r="C862" s="204" t="s">
        <v>1257</v>
      </c>
      <c r="D862" s="76">
        <v>42747</v>
      </c>
      <c r="E862" s="157" t="s">
        <v>32</v>
      </c>
      <c r="F862" s="78"/>
      <c r="G862" s="238">
        <v>1</v>
      </c>
      <c r="H862" s="172">
        <v>1371910</v>
      </c>
      <c r="I862" s="101">
        <v>1049</v>
      </c>
      <c r="J862" s="95"/>
      <c r="K862" s="94"/>
      <c r="L862" s="94"/>
      <c r="M862" s="94"/>
      <c r="N862" s="95"/>
      <c r="O862" s="95"/>
      <c r="P862" s="95"/>
      <c r="Q862" s="97"/>
    </row>
    <row r="863" spans="1:17" ht="17.25">
      <c r="A863" s="50">
        <v>860</v>
      </c>
      <c r="B863" s="75" t="s">
        <v>1646</v>
      </c>
      <c r="C863" s="75" t="s">
        <v>1637</v>
      </c>
      <c r="D863" s="76">
        <v>44434</v>
      </c>
      <c r="E863" s="77" t="s">
        <v>18</v>
      </c>
      <c r="F863" s="78"/>
      <c r="G863" s="238">
        <v>1</v>
      </c>
      <c r="H863" s="136">
        <v>1334425</v>
      </c>
      <c r="I863" s="136">
        <v>1147</v>
      </c>
      <c r="J863" s="58"/>
      <c r="K863" s="142"/>
      <c r="L863" s="142"/>
      <c r="M863" s="143"/>
      <c r="N863" s="144"/>
      <c r="O863" s="24"/>
      <c r="P863" s="58"/>
      <c r="Q863" s="58"/>
    </row>
    <row r="864" spans="1:17" ht="17.25">
      <c r="A864" s="50">
        <v>861</v>
      </c>
      <c r="B864" s="75" t="s">
        <v>924</v>
      </c>
      <c r="C864" s="75" t="s">
        <v>924</v>
      </c>
      <c r="D864" s="76">
        <v>43118</v>
      </c>
      <c r="E864" s="157" t="s">
        <v>18</v>
      </c>
      <c r="F864" s="78"/>
      <c r="G864" s="238">
        <v>1</v>
      </c>
      <c r="H864" s="80">
        <v>1328410</v>
      </c>
      <c r="I864" s="81">
        <v>1042</v>
      </c>
      <c r="J864" s="95"/>
      <c r="K864" s="94"/>
      <c r="L864" s="94"/>
      <c r="M864" s="94"/>
      <c r="N864" s="95"/>
      <c r="O864" s="95"/>
      <c r="P864" s="95"/>
      <c r="Q864" s="97"/>
    </row>
    <row r="865" spans="1:17" ht="17.25">
      <c r="A865" s="50">
        <v>862</v>
      </c>
      <c r="B865" s="75" t="s">
        <v>534</v>
      </c>
      <c r="C865" s="241" t="s">
        <v>535</v>
      </c>
      <c r="D865" s="76">
        <v>43503</v>
      </c>
      <c r="E865" s="53" t="s">
        <v>32</v>
      </c>
      <c r="F865" s="78"/>
      <c r="G865" s="238">
        <v>1</v>
      </c>
      <c r="H865" s="80">
        <v>1295062</v>
      </c>
      <c r="I865" s="81">
        <v>1105</v>
      </c>
      <c r="J865" s="95"/>
      <c r="K865" s="94"/>
      <c r="L865" s="94"/>
      <c r="M865" s="94"/>
      <c r="N865" s="95"/>
      <c r="O865" s="95"/>
      <c r="P865" s="95"/>
      <c r="Q865" s="97"/>
    </row>
    <row r="866" spans="1:17" ht="17.25">
      <c r="A866" s="50">
        <v>863</v>
      </c>
      <c r="B866" s="237" t="s">
        <v>467</v>
      </c>
      <c r="C866" s="237" t="s">
        <v>468</v>
      </c>
      <c r="D866" s="76">
        <v>43566</v>
      </c>
      <c r="E866" s="237" t="s">
        <v>18</v>
      </c>
      <c r="F866" s="78"/>
      <c r="G866" s="238">
        <v>1</v>
      </c>
      <c r="H866" s="80">
        <v>1291395</v>
      </c>
      <c r="I866" s="80">
        <v>1030</v>
      </c>
      <c r="J866" s="95"/>
      <c r="K866" s="94"/>
      <c r="L866" s="94"/>
      <c r="M866" s="94"/>
      <c r="N866" s="95"/>
      <c r="O866" s="95"/>
      <c r="P866" s="95"/>
      <c r="Q866" s="97"/>
    </row>
    <row r="867" spans="1:17" ht="17.25">
      <c r="A867" s="50">
        <v>864</v>
      </c>
      <c r="B867" s="75" t="s">
        <v>1811</v>
      </c>
      <c r="C867" s="241" t="s">
        <v>1811</v>
      </c>
      <c r="D867" s="243">
        <v>44623</v>
      </c>
      <c r="E867" s="77" t="s">
        <v>26</v>
      </c>
      <c r="F867" s="78">
        <v>44</v>
      </c>
      <c r="G867" s="238">
        <v>1</v>
      </c>
      <c r="H867" s="136">
        <v>1288665</v>
      </c>
      <c r="I867" s="136">
        <v>865</v>
      </c>
      <c r="J867" s="58"/>
      <c r="K867" s="142"/>
      <c r="L867" s="142"/>
      <c r="M867" s="143"/>
      <c r="N867" s="144"/>
      <c r="O867" s="24"/>
      <c r="P867" s="58"/>
      <c r="Q867" s="58"/>
    </row>
    <row r="868" spans="1:17" ht="17.25">
      <c r="A868" s="50">
        <v>865</v>
      </c>
      <c r="B868" s="75" t="s">
        <v>1806</v>
      </c>
      <c r="C868" s="241" t="s">
        <v>1805</v>
      </c>
      <c r="D868" s="243">
        <v>44616</v>
      </c>
      <c r="E868" s="61" t="s">
        <v>26</v>
      </c>
      <c r="F868" s="244">
        <v>26</v>
      </c>
      <c r="G868" s="238">
        <v>1</v>
      </c>
      <c r="H868" s="136">
        <v>1279005</v>
      </c>
      <c r="I868" s="136">
        <v>850</v>
      </c>
      <c r="J868" s="58"/>
      <c r="K868" s="142"/>
      <c r="L868" s="142"/>
      <c r="M868" s="143"/>
      <c r="N868" s="144"/>
      <c r="O868" s="24"/>
      <c r="P868" s="58"/>
      <c r="Q868" s="58"/>
    </row>
    <row r="869" spans="1:17" ht="17.25">
      <c r="A869" s="50">
        <v>866</v>
      </c>
      <c r="B869" s="75" t="s">
        <v>627</v>
      </c>
      <c r="C869" s="241" t="s">
        <v>627</v>
      </c>
      <c r="D869" s="76">
        <v>43426</v>
      </c>
      <c r="E869" s="334" t="s">
        <v>227</v>
      </c>
      <c r="F869" s="244">
        <v>10</v>
      </c>
      <c r="G869" s="238">
        <v>1</v>
      </c>
      <c r="H869" s="80">
        <v>1268450</v>
      </c>
      <c r="I869" s="81">
        <v>1103</v>
      </c>
      <c r="J869" s="95"/>
      <c r="K869" s="94"/>
      <c r="L869" s="94"/>
      <c r="M869" s="94"/>
      <c r="N869" s="95"/>
      <c r="O869" s="95"/>
      <c r="P869" s="95"/>
      <c r="Q869" s="97"/>
    </row>
    <row r="870" spans="1:17" ht="17.25">
      <c r="A870" s="50">
        <v>867</v>
      </c>
      <c r="B870" s="77" t="s">
        <v>322</v>
      </c>
      <c r="C870" s="77" t="s">
        <v>323</v>
      </c>
      <c r="D870" s="76">
        <v>43762</v>
      </c>
      <c r="E870" s="95" t="s">
        <v>285</v>
      </c>
      <c r="F870" s="78">
        <v>12</v>
      </c>
      <c r="G870" s="238">
        <v>1</v>
      </c>
      <c r="H870" s="80">
        <v>1247320</v>
      </c>
      <c r="I870" s="80">
        <v>1240</v>
      </c>
      <c r="J870" s="97"/>
      <c r="K870" s="96"/>
      <c r="L870" s="96"/>
      <c r="M870" s="94"/>
      <c r="N870" s="97"/>
      <c r="O870" s="97"/>
      <c r="P870" s="97"/>
      <c r="Q870" s="97"/>
    </row>
    <row r="871" spans="1:17" ht="17.25">
      <c r="A871" s="50">
        <v>868</v>
      </c>
      <c r="B871" s="77" t="s">
        <v>312</v>
      </c>
      <c r="C871" s="77" t="s">
        <v>313</v>
      </c>
      <c r="D871" s="76">
        <v>43762</v>
      </c>
      <c r="E871" s="77" t="s">
        <v>32</v>
      </c>
      <c r="F871" s="78"/>
      <c r="G871" s="238">
        <v>1</v>
      </c>
      <c r="H871" s="80">
        <v>1244709</v>
      </c>
      <c r="I871" s="80">
        <v>983</v>
      </c>
      <c r="J871" s="97"/>
      <c r="K871" s="96"/>
      <c r="L871" s="96"/>
      <c r="M871" s="94"/>
      <c r="N871" s="97"/>
      <c r="O871" s="97"/>
      <c r="P871" s="97"/>
      <c r="Q871" s="97"/>
    </row>
    <row r="872" spans="1:17" ht="17.25">
      <c r="A872" s="50">
        <v>869</v>
      </c>
      <c r="B872" s="77" t="s">
        <v>594</v>
      </c>
      <c r="C872" s="77" t="s">
        <v>595</v>
      </c>
      <c r="D872" s="76">
        <v>43461</v>
      </c>
      <c r="E872" s="77" t="s">
        <v>32</v>
      </c>
      <c r="F872" s="78"/>
      <c r="G872" s="238">
        <v>1</v>
      </c>
      <c r="H872" s="80">
        <v>1238105</v>
      </c>
      <c r="I872" s="81">
        <v>886</v>
      </c>
      <c r="J872" s="95"/>
      <c r="K872" s="94"/>
      <c r="L872" s="94"/>
      <c r="M872" s="94"/>
      <c r="N872" s="95"/>
      <c r="O872" s="95"/>
      <c r="P872" s="95"/>
      <c r="Q872" s="97"/>
    </row>
    <row r="873" spans="1:17" ht="17.25">
      <c r="A873" s="50">
        <v>870</v>
      </c>
      <c r="B873" s="75" t="s">
        <v>241</v>
      </c>
      <c r="C873" s="75" t="s">
        <v>242</v>
      </c>
      <c r="D873" s="76">
        <v>43846</v>
      </c>
      <c r="E873" s="77" t="s">
        <v>26</v>
      </c>
      <c r="F873" s="78">
        <v>14</v>
      </c>
      <c r="G873" s="238">
        <v>1</v>
      </c>
      <c r="H873" s="80">
        <v>1225530</v>
      </c>
      <c r="I873" s="81">
        <v>786</v>
      </c>
      <c r="J873" s="97"/>
      <c r="K873" s="96"/>
      <c r="L873" s="96"/>
      <c r="M873" s="94"/>
      <c r="N873" s="97"/>
      <c r="O873" s="97"/>
      <c r="P873" s="97"/>
      <c r="Q873" s="97"/>
    </row>
    <row r="874" spans="1:17" ht="17.25">
      <c r="A874" s="50">
        <v>871</v>
      </c>
      <c r="B874" s="75" t="s">
        <v>1682</v>
      </c>
      <c r="C874" s="75" t="s">
        <v>1682</v>
      </c>
      <c r="D874" s="76">
        <v>44469</v>
      </c>
      <c r="E874" s="77" t="s">
        <v>32</v>
      </c>
      <c r="F874" s="78"/>
      <c r="G874" s="238">
        <v>1</v>
      </c>
      <c r="H874" s="136">
        <v>1192210</v>
      </c>
      <c r="I874" s="136">
        <v>2179</v>
      </c>
      <c r="J874" s="58"/>
      <c r="K874" s="142"/>
      <c r="L874" s="142"/>
      <c r="M874" s="143"/>
      <c r="N874" s="144"/>
      <c r="O874" s="24"/>
      <c r="P874" s="58"/>
      <c r="Q874" s="58"/>
    </row>
    <row r="875" spans="1:17" ht="17.25">
      <c r="A875" s="50">
        <v>872</v>
      </c>
      <c r="B875" s="75" t="s">
        <v>578</v>
      </c>
      <c r="C875" s="75" t="s">
        <v>579</v>
      </c>
      <c r="D875" s="76">
        <v>43475</v>
      </c>
      <c r="E875" s="334" t="s">
        <v>18</v>
      </c>
      <c r="F875" s="78"/>
      <c r="G875" s="238">
        <v>1</v>
      </c>
      <c r="H875" s="80">
        <v>1188470</v>
      </c>
      <c r="I875" s="81">
        <v>1126</v>
      </c>
      <c r="J875" s="95"/>
      <c r="K875" s="94"/>
      <c r="L875" s="94"/>
      <c r="M875" s="94"/>
      <c r="N875" s="95"/>
      <c r="O875" s="95"/>
      <c r="P875" s="95"/>
      <c r="Q875" s="97"/>
    </row>
    <row r="876" spans="1:17" ht="17.25">
      <c r="A876" s="50">
        <v>873</v>
      </c>
      <c r="B876" s="51" t="s">
        <v>1520</v>
      </c>
      <c r="C876" s="51" t="s">
        <v>1518</v>
      </c>
      <c r="D876" s="52">
        <v>44329</v>
      </c>
      <c r="E876" s="53" t="s">
        <v>15</v>
      </c>
      <c r="F876" s="54">
        <v>26</v>
      </c>
      <c r="G876" s="238">
        <v>1</v>
      </c>
      <c r="H876" s="135">
        <v>1176785</v>
      </c>
      <c r="I876" s="135">
        <v>820</v>
      </c>
      <c r="J876" s="97"/>
      <c r="K876" s="98"/>
      <c r="L876" s="98"/>
      <c r="M876" s="104"/>
      <c r="N876" s="99"/>
      <c r="O876" s="99"/>
      <c r="P876" s="97"/>
      <c r="Q876" s="97"/>
    </row>
    <row r="877" spans="1:17" ht="17.25">
      <c r="A877" s="50">
        <v>874</v>
      </c>
      <c r="B877" s="241" t="s">
        <v>1139</v>
      </c>
      <c r="C877" s="241" t="s">
        <v>1140</v>
      </c>
      <c r="D877" s="76">
        <v>42880</v>
      </c>
      <c r="E877" s="363" t="s">
        <v>26</v>
      </c>
      <c r="F877" s="78">
        <v>6</v>
      </c>
      <c r="G877" s="238">
        <v>1</v>
      </c>
      <c r="H877" s="105">
        <v>1168280</v>
      </c>
      <c r="I877" s="101">
        <v>809</v>
      </c>
      <c r="J877" s="95"/>
      <c r="K877" s="94"/>
      <c r="L877" s="94"/>
      <c r="M877" s="94"/>
      <c r="N877" s="95"/>
      <c r="O877" s="95"/>
      <c r="P877" s="95"/>
      <c r="Q877" s="97"/>
    </row>
    <row r="878" spans="1:17" ht="17.25">
      <c r="A878" s="50">
        <v>875</v>
      </c>
      <c r="B878" s="75" t="s">
        <v>1884</v>
      </c>
      <c r="C878" s="75" t="s">
        <v>1883</v>
      </c>
      <c r="D878" s="243">
        <v>44721</v>
      </c>
      <c r="E878" s="77" t="s">
        <v>18</v>
      </c>
      <c r="F878" s="78"/>
      <c r="G878" s="238">
        <v>1</v>
      </c>
      <c r="H878" s="136">
        <v>1168073</v>
      </c>
      <c r="I878" s="136">
        <v>814</v>
      </c>
      <c r="J878" s="58"/>
      <c r="K878" s="142"/>
      <c r="L878" s="142"/>
      <c r="M878" s="143"/>
      <c r="N878" s="144"/>
      <c r="O878" s="24"/>
      <c r="P878" s="58"/>
      <c r="Q878" s="58"/>
    </row>
    <row r="879" spans="1:17" ht="17.25">
      <c r="A879" s="50">
        <v>876</v>
      </c>
      <c r="B879" s="241" t="s">
        <v>1753</v>
      </c>
      <c r="C879" s="241" t="s">
        <v>1753</v>
      </c>
      <c r="D879" s="243">
        <v>44546</v>
      </c>
      <c r="E879" s="252" t="s">
        <v>301</v>
      </c>
      <c r="F879" s="78">
        <v>27</v>
      </c>
      <c r="G879" s="238">
        <v>1</v>
      </c>
      <c r="H879" s="136">
        <v>1161485</v>
      </c>
      <c r="I879" s="136">
        <v>776</v>
      </c>
      <c r="J879" s="58"/>
      <c r="K879" s="142"/>
      <c r="L879" s="142"/>
      <c r="M879" s="143"/>
      <c r="N879" s="144"/>
      <c r="O879" s="24"/>
      <c r="P879" s="58"/>
      <c r="Q879" s="58"/>
    </row>
    <row r="880" spans="1:17" ht="17.25">
      <c r="A880" s="50">
        <v>877</v>
      </c>
      <c r="B880" s="241" t="s">
        <v>1855</v>
      </c>
      <c r="C880" s="241" t="s">
        <v>1854</v>
      </c>
      <c r="D880" s="243">
        <v>44679</v>
      </c>
      <c r="E880" s="252" t="s">
        <v>26</v>
      </c>
      <c r="F880" s="78">
        <v>17</v>
      </c>
      <c r="G880" s="238">
        <v>1</v>
      </c>
      <c r="H880" s="136">
        <v>1128120</v>
      </c>
      <c r="I880" s="136">
        <v>645</v>
      </c>
      <c r="J880" s="58"/>
      <c r="K880" s="142"/>
      <c r="L880" s="142"/>
      <c r="M880" s="143"/>
      <c r="N880" s="144"/>
      <c r="O880" s="24"/>
      <c r="P880" s="58"/>
      <c r="Q880" s="58"/>
    </row>
    <row r="881" spans="1:17" ht="17.25">
      <c r="A881" s="50">
        <v>878</v>
      </c>
      <c r="B881" s="241" t="s">
        <v>1865</v>
      </c>
      <c r="C881" s="241" t="s">
        <v>1864</v>
      </c>
      <c r="D881" s="243">
        <v>44693</v>
      </c>
      <c r="E881" s="250" t="s">
        <v>26</v>
      </c>
      <c r="F881" s="78">
        <v>42</v>
      </c>
      <c r="G881" s="238">
        <v>1</v>
      </c>
      <c r="H881" s="136">
        <v>1126330</v>
      </c>
      <c r="I881" s="136">
        <v>772</v>
      </c>
      <c r="J881" s="58"/>
      <c r="K881" s="142"/>
      <c r="L881" s="142"/>
      <c r="M881" s="143"/>
      <c r="N881" s="144"/>
      <c r="O881" s="24"/>
      <c r="P881" s="58"/>
      <c r="Q881" s="58"/>
    </row>
    <row r="882" spans="1:17" ht="17.25">
      <c r="A882" s="50">
        <v>879</v>
      </c>
      <c r="B882" s="241" t="s">
        <v>784</v>
      </c>
      <c r="C882" s="241" t="s">
        <v>785</v>
      </c>
      <c r="D882" s="76">
        <v>43272</v>
      </c>
      <c r="E882" s="252" t="s">
        <v>26</v>
      </c>
      <c r="F882" s="78">
        <v>21</v>
      </c>
      <c r="G882" s="238">
        <v>1</v>
      </c>
      <c r="H882" s="80">
        <v>1123375</v>
      </c>
      <c r="I882" s="81">
        <v>810</v>
      </c>
      <c r="J882" s="95"/>
      <c r="K882" s="94"/>
      <c r="L882" s="94"/>
      <c r="M882" s="94"/>
      <c r="N882" s="95"/>
      <c r="O882" s="95"/>
      <c r="P882" s="95"/>
      <c r="Q882" s="97"/>
    </row>
    <row r="883" spans="1:17" ht="17.25">
      <c r="A883" s="50">
        <v>880</v>
      </c>
      <c r="B883" s="241" t="s">
        <v>1981</v>
      </c>
      <c r="C883" s="241" t="s">
        <v>1980</v>
      </c>
      <c r="D883" s="295">
        <v>44833</v>
      </c>
      <c r="E883" s="252" t="s">
        <v>32</v>
      </c>
      <c r="F883" s="78"/>
      <c r="G883" s="238">
        <v>1</v>
      </c>
      <c r="H883" s="136">
        <v>1106828</v>
      </c>
      <c r="I883" s="136">
        <v>830</v>
      </c>
      <c r="J883" s="58"/>
      <c r="K883" s="142"/>
      <c r="L883" s="142"/>
      <c r="M883" s="143"/>
      <c r="N883" s="144"/>
      <c r="O883" s="24"/>
      <c r="P883" s="58"/>
      <c r="Q883" s="58"/>
    </row>
    <row r="884" spans="1:17" ht="17.25">
      <c r="A884" s="50">
        <v>881</v>
      </c>
      <c r="B884" s="327" t="s">
        <v>476</v>
      </c>
      <c r="C884" s="327" t="s">
        <v>477</v>
      </c>
      <c r="D884" s="76">
        <v>43559</v>
      </c>
      <c r="E884" s="77" t="s">
        <v>298</v>
      </c>
      <c r="F884" s="78">
        <v>10</v>
      </c>
      <c r="G884" s="238">
        <v>1</v>
      </c>
      <c r="H884" s="80">
        <v>1100240</v>
      </c>
      <c r="I884" s="81">
        <v>1184</v>
      </c>
      <c r="J884" s="95"/>
      <c r="K884" s="94"/>
      <c r="L884" s="94"/>
      <c r="M884" s="94"/>
      <c r="N884" s="95"/>
      <c r="O884" s="95"/>
      <c r="P884" s="95"/>
      <c r="Q884" s="97"/>
    </row>
    <row r="885" spans="1:17" ht="17.25">
      <c r="A885" s="50">
        <v>882</v>
      </c>
      <c r="B885" s="241" t="s">
        <v>1578</v>
      </c>
      <c r="C885" s="241" t="s">
        <v>1578</v>
      </c>
      <c r="D885" s="76">
        <v>44385</v>
      </c>
      <c r="E885" s="252" t="s">
        <v>32</v>
      </c>
      <c r="F885" s="78"/>
      <c r="G885" s="238" t="e">
        <f>ROUNDUP(DATEDIF(D885,$B$860,"d")/7,0)</f>
        <v>#VALUE!</v>
      </c>
      <c r="H885" s="136">
        <v>1093520</v>
      </c>
      <c r="I885" s="136">
        <v>796</v>
      </c>
      <c r="J885" s="58"/>
      <c r="K885" s="142"/>
      <c r="L885" s="142"/>
      <c r="M885" s="143"/>
      <c r="N885" s="144"/>
      <c r="O885" s="24"/>
      <c r="P885" s="58"/>
      <c r="Q885" s="58"/>
    </row>
    <row r="886" spans="1:17" ht="17.25">
      <c r="A886" s="50">
        <v>883</v>
      </c>
      <c r="B886" s="206" t="s">
        <v>13</v>
      </c>
      <c r="C886" s="206" t="s">
        <v>14</v>
      </c>
      <c r="D886" s="267">
        <v>44322</v>
      </c>
      <c r="E886" s="362" t="s">
        <v>15</v>
      </c>
      <c r="F886" s="315">
        <v>25</v>
      </c>
      <c r="G886" s="268" t="e">
        <f>ROUNDUP(_xlfnodf.DAYS($B$828,D886)/7,0)</f>
        <v>#NAME?</v>
      </c>
      <c r="H886" s="126">
        <v>1086915</v>
      </c>
      <c r="I886" s="126">
        <v>817</v>
      </c>
      <c r="J886" s="95"/>
      <c r="K886" s="94"/>
      <c r="L886" s="94"/>
      <c r="M886" s="94"/>
      <c r="N886" s="95"/>
      <c r="O886" s="95"/>
      <c r="P886" s="95"/>
      <c r="Q886" s="97"/>
    </row>
    <row r="887" spans="1:17" ht="17.25">
      <c r="A887" s="50">
        <v>884</v>
      </c>
      <c r="B887" s="51" t="s">
        <v>1750</v>
      </c>
      <c r="C887" s="51" t="s">
        <v>1749</v>
      </c>
      <c r="D887" s="168">
        <v>44546</v>
      </c>
      <c r="E887" s="53" t="s">
        <v>26</v>
      </c>
      <c r="F887" s="54">
        <v>31</v>
      </c>
      <c r="G887" s="238">
        <v>1</v>
      </c>
      <c r="H887" s="146">
        <v>1076300</v>
      </c>
      <c r="I887" s="146">
        <v>672</v>
      </c>
      <c r="J887" s="58"/>
      <c r="K887" s="142"/>
      <c r="L887" s="142"/>
      <c r="M887" s="143"/>
      <c r="N887" s="144"/>
      <c r="O887" s="24"/>
      <c r="P887" s="58"/>
      <c r="Q887" s="58"/>
    </row>
    <row r="888" spans="1:17" ht="17.25">
      <c r="A888" s="50">
        <v>885</v>
      </c>
      <c r="B888" s="61" t="s">
        <v>1063</v>
      </c>
      <c r="C888" s="61" t="s">
        <v>1063</v>
      </c>
      <c r="D888" s="169">
        <v>42978</v>
      </c>
      <c r="E888" s="85" t="s">
        <v>64</v>
      </c>
      <c r="F888" s="79"/>
      <c r="G888" s="238">
        <v>1</v>
      </c>
      <c r="H888" s="82">
        <v>1063865</v>
      </c>
      <c r="I888" s="133">
        <v>619</v>
      </c>
      <c r="J888" s="95"/>
      <c r="K888" s="94"/>
      <c r="L888" s="94"/>
      <c r="M888" s="94"/>
      <c r="N888" s="95"/>
      <c r="O888" s="95"/>
      <c r="P888" s="95"/>
      <c r="Q888" s="97"/>
    </row>
    <row r="889" spans="1:17" ht="17.25">
      <c r="A889" s="50">
        <v>886</v>
      </c>
      <c r="B889" s="241" t="s">
        <v>1648</v>
      </c>
      <c r="C889" s="241" t="s">
        <v>1647</v>
      </c>
      <c r="D889" s="76">
        <v>44434</v>
      </c>
      <c r="E889" s="77" t="s">
        <v>32</v>
      </c>
      <c r="F889" s="78"/>
      <c r="G889" s="238">
        <v>1</v>
      </c>
      <c r="H889" s="136">
        <v>1055160</v>
      </c>
      <c r="I889" s="136">
        <v>924</v>
      </c>
      <c r="J889" s="58"/>
      <c r="K889" s="142"/>
      <c r="L889" s="142"/>
      <c r="M889" s="143"/>
      <c r="N889" s="144"/>
      <c r="O889" s="24"/>
      <c r="P889" s="58"/>
      <c r="Q889" s="58"/>
    </row>
    <row r="890" spans="1:17" ht="17.25">
      <c r="A890" s="50">
        <v>887</v>
      </c>
      <c r="B890" s="241" t="s">
        <v>544</v>
      </c>
      <c r="C890" s="241" t="s">
        <v>545</v>
      </c>
      <c r="D890" s="76">
        <v>43503</v>
      </c>
      <c r="E890" s="252" t="s">
        <v>26</v>
      </c>
      <c r="F890" s="78">
        <v>7</v>
      </c>
      <c r="G890" s="238">
        <v>1</v>
      </c>
      <c r="H890" s="80">
        <v>1051620</v>
      </c>
      <c r="I890" s="81">
        <v>650</v>
      </c>
      <c r="J890" s="95"/>
      <c r="K890" s="94"/>
      <c r="L890" s="94"/>
      <c r="M890" s="94"/>
      <c r="N890" s="95"/>
      <c r="O890" s="95"/>
      <c r="P890" s="95"/>
      <c r="Q890" s="97"/>
    </row>
    <row r="891" spans="1:17" ht="17.25">
      <c r="A891" s="50">
        <v>888</v>
      </c>
      <c r="B891" s="241" t="s">
        <v>1853</v>
      </c>
      <c r="C891" s="241" t="s">
        <v>1852</v>
      </c>
      <c r="D891" s="243">
        <v>44679</v>
      </c>
      <c r="E891" s="252" t="s">
        <v>18</v>
      </c>
      <c r="F891" s="78"/>
      <c r="G891" s="238">
        <v>1</v>
      </c>
      <c r="H891" s="136">
        <v>1046930</v>
      </c>
      <c r="I891" s="136">
        <v>949</v>
      </c>
      <c r="J891" s="58"/>
      <c r="K891" s="142"/>
      <c r="L891" s="142"/>
      <c r="M891" s="143"/>
      <c r="N891" s="144"/>
      <c r="O891" s="24"/>
      <c r="P891" s="58"/>
      <c r="Q891" s="58"/>
    </row>
    <row r="892" spans="1:17" ht="17.25">
      <c r="A892" s="50">
        <v>889</v>
      </c>
      <c r="B892" s="241" t="s">
        <v>1037</v>
      </c>
      <c r="C892" s="241" t="s">
        <v>1038</v>
      </c>
      <c r="D892" s="76">
        <v>42999</v>
      </c>
      <c r="E892" s="157" t="s">
        <v>26</v>
      </c>
      <c r="F892" s="78">
        <v>7</v>
      </c>
      <c r="G892" s="238">
        <v>1</v>
      </c>
      <c r="H892" s="105">
        <v>1043465</v>
      </c>
      <c r="I892" s="101">
        <v>727</v>
      </c>
      <c r="J892" s="97"/>
      <c r="K892" s="96"/>
      <c r="L892" s="96"/>
      <c r="M892" s="94"/>
      <c r="N892" s="97"/>
      <c r="O892" s="97"/>
      <c r="P892" s="97"/>
      <c r="Q892" s="97"/>
    </row>
    <row r="893" spans="1:17" ht="17.25">
      <c r="A893" s="50">
        <v>890</v>
      </c>
      <c r="B893" s="241" t="s">
        <v>141</v>
      </c>
      <c r="C893" s="241" t="s">
        <v>142</v>
      </c>
      <c r="D893" s="76">
        <v>44042</v>
      </c>
      <c r="E893" s="252" t="s">
        <v>26</v>
      </c>
      <c r="F893" s="78">
        <v>18</v>
      </c>
      <c r="G893" s="238">
        <v>1</v>
      </c>
      <c r="H893" s="106">
        <v>1016040</v>
      </c>
      <c r="I893" s="106">
        <v>614</v>
      </c>
      <c r="J893" s="95"/>
      <c r="K893" s="94"/>
      <c r="L893" s="94"/>
      <c r="M893" s="94"/>
      <c r="N893" s="95"/>
      <c r="O893" s="95"/>
      <c r="P893" s="95"/>
      <c r="Q893" s="97"/>
    </row>
    <row r="894" spans="1:17" ht="17.25">
      <c r="A894" s="50">
        <v>891</v>
      </c>
      <c r="B894" s="327" t="s">
        <v>532</v>
      </c>
      <c r="C894" s="327" t="s">
        <v>533</v>
      </c>
      <c r="D894" s="76">
        <v>43510</v>
      </c>
      <c r="E894" s="95" t="s">
        <v>425</v>
      </c>
      <c r="F894" s="78">
        <v>10</v>
      </c>
      <c r="G894" s="238">
        <v>1</v>
      </c>
      <c r="H894" s="80">
        <v>991430</v>
      </c>
      <c r="I894" s="81">
        <v>740</v>
      </c>
      <c r="J894" s="97"/>
      <c r="K894" s="96"/>
      <c r="L894" s="96"/>
      <c r="M894" s="94"/>
      <c r="N894" s="97"/>
      <c r="O894" s="97"/>
      <c r="P894" s="97"/>
      <c r="Q894" s="97"/>
    </row>
    <row r="895" spans="1:17" ht="17.25">
      <c r="A895" s="50">
        <v>892</v>
      </c>
      <c r="B895" s="53" t="s">
        <v>193</v>
      </c>
      <c r="C895" s="53" t="s">
        <v>194</v>
      </c>
      <c r="D895" s="52">
        <v>43888</v>
      </c>
      <c r="E895" s="53" t="s">
        <v>32</v>
      </c>
      <c r="F895" s="78"/>
      <c r="G895" s="238">
        <v>1</v>
      </c>
      <c r="H895" s="152">
        <v>978822</v>
      </c>
      <c r="I895" s="152">
        <v>814</v>
      </c>
      <c r="J895" s="95"/>
      <c r="K895" s="94"/>
      <c r="L895" s="94"/>
      <c r="M895" s="94"/>
      <c r="N895" s="95"/>
      <c r="O895" s="95"/>
      <c r="P895" s="95"/>
      <c r="Q895" s="97"/>
    </row>
    <row r="896" spans="1:17" ht="17.25">
      <c r="A896" s="50">
        <v>893</v>
      </c>
      <c r="B896" s="77" t="s">
        <v>848</v>
      </c>
      <c r="C896" s="77" t="s">
        <v>848</v>
      </c>
      <c r="D896" s="76">
        <v>43202</v>
      </c>
      <c r="E896" s="77" t="s">
        <v>298</v>
      </c>
      <c r="F896" s="78">
        <v>24</v>
      </c>
      <c r="G896" s="238">
        <v>1</v>
      </c>
      <c r="H896" s="80">
        <v>969557</v>
      </c>
      <c r="I896" s="81">
        <v>1165</v>
      </c>
      <c r="J896" s="97"/>
      <c r="K896" s="96"/>
      <c r="L896" s="96"/>
      <c r="M896" s="94"/>
      <c r="N896" s="97"/>
      <c r="O896" s="97"/>
      <c r="P896" s="97"/>
      <c r="Q896" s="97"/>
    </row>
    <row r="897" spans="1:17" ht="17.25">
      <c r="A897" s="50">
        <v>894</v>
      </c>
      <c r="B897" s="77" t="s">
        <v>268</v>
      </c>
      <c r="C897" s="77" t="s">
        <v>269</v>
      </c>
      <c r="D897" s="76">
        <v>43797</v>
      </c>
      <c r="E897" s="77" t="s">
        <v>226</v>
      </c>
      <c r="F897" s="54">
        <v>10</v>
      </c>
      <c r="G897" s="238">
        <v>1</v>
      </c>
      <c r="H897" s="80">
        <v>963145</v>
      </c>
      <c r="I897" s="80">
        <v>631</v>
      </c>
      <c r="J897" s="95"/>
      <c r="K897" s="94"/>
      <c r="L897" s="94"/>
      <c r="M897" s="94"/>
      <c r="N897" s="95"/>
      <c r="O897" s="95"/>
      <c r="P897" s="95"/>
      <c r="Q897" s="97"/>
    </row>
    <row r="898" spans="1:17" ht="17.25">
      <c r="A898" s="50">
        <v>895</v>
      </c>
      <c r="B898" s="241" t="s">
        <v>1746</v>
      </c>
      <c r="C898" s="75" t="s">
        <v>1745</v>
      </c>
      <c r="D898" s="251">
        <v>44532</v>
      </c>
      <c r="E898" s="53" t="s">
        <v>285</v>
      </c>
      <c r="F898" s="244">
        <v>86</v>
      </c>
      <c r="G898" s="238">
        <v>1</v>
      </c>
      <c r="H898" s="136">
        <v>952495</v>
      </c>
      <c r="I898" s="136">
        <v>657</v>
      </c>
      <c r="J898" s="58"/>
      <c r="K898" s="142"/>
      <c r="L898" s="142"/>
      <c r="M898" s="143"/>
      <c r="N898" s="144"/>
      <c r="O898" s="24"/>
      <c r="P898" s="58"/>
      <c r="Q898" s="58"/>
    </row>
    <row r="899" spans="1:17" ht="17.25">
      <c r="A899" s="50">
        <v>896</v>
      </c>
      <c r="B899" s="237" t="s">
        <v>505</v>
      </c>
      <c r="C899" s="237" t="s">
        <v>505</v>
      </c>
      <c r="D899" s="76">
        <v>43531</v>
      </c>
      <c r="E899" s="252" t="s">
        <v>32</v>
      </c>
      <c r="F899" s="78"/>
      <c r="G899" s="238">
        <v>1</v>
      </c>
      <c r="H899" s="80">
        <v>942319</v>
      </c>
      <c r="I899" s="80">
        <v>1511</v>
      </c>
      <c r="J899" s="95"/>
      <c r="K899" s="94"/>
      <c r="L899" s="94"/>
      <c r="M899" s="94"/>
      <c r="N899" s="95"/>
      <c r="O899" s="95"/>
      <c r="P899" s="95"/>
      <c r="Q899" s="97"/>
    </row>
    <row r="900" spans="1:17" ht="17.25">
      <c r="A900" s="50">
        <v>897</v>
      </c>
      <c r="B900" s="241" t="s">
        <v>1030</v>
      </c>
      <c r="C900" s="241" t="s">
        <v>1030</v>
      </c>
      <c r="D900" s="76">
        <v>42999</v>
      </c>
      <c r="E900" s="100" t="s">
        <v>32</v>
      </c>
      <c r="F900" s="78"/>
      <c r="G900" s="238">
        <v>1</v>
      </c>
      <c r="H900" s="105">
        <v>938140</v>
      </c>
      <c r="I900" s="101">
        <v>896</v>
      </c>
      <c r="J900" s="95"/>
      <c r="K900" s="94"/>
      <c r="L900" s="94"/>
      <c r="M900" s="94"/>
      <c r="N900" s="95"/>
      <c r="O900" s="95"/>
      <c r="P900" s="95"/>
      <c r="Q900" s="97"/>
    </row>
    <row r="901" spans="1:17" ht="17.25">
      <c r="A901" s="50">
        <v>898</v>
      </c>
      <c r="B901" s="241" t="s">
        <v>587</v>
      </c>
      <c r="C901" s="241" t="s">
        <v>588</v>
      </c>
      <c r="D901" s="76">
        <v>43468</v>
      </c>
      <c r="E901" s="319" t="s">
        <v>26</v>
      </c>
      <c r="F901" s="78">
        <v>9</v>
      </c>
      <c r="G901" s="238">
        <v>1</v>
      </c>
      <c r="H901" s="80">
        <v>936425</v>
      </c>
      <c r="I901" s="80">
        <v>641</v>
      </c>
      <c r="J901" s="95"/>
      <c r="K901" s="94"/>
      <c r="L901" s="94"/>
      <c r="M901" s="94"/>
      <c r="N901" s="95"/>
      <c r="O901" s="95"/>
      <c r="P901" s="95"/>
      <c r="Q901" s="97"/>
    </row>
    <row r="902" spans="1:17" ht="17.25">
      <c r="A902" s="50">
        <v>899</v>
      </c>
      <c r="B902" s="75" t="s">
        <v>1994</v>
      </c>
      <c r="C902" s="75" t="s">
        <v>1993</v>
      </c>
      <c r="D902" s="251">
        <v>44847</v>
      </c>
      <c r="E902" s="77" t="s">
        <v>18</v>
      </c>
      <c r="F902" s="78"/>
      <c r="G902" s="238">
        <v>1</v>
      </c>
      <c r="H902" s="136">
        <v>935990</v>
      </c>
      <c r="I902" s="136">
        <v>879</v>
      </c>
      <c r="J902" s="58"/>
      <c r="K902" s="142"/>
      <c r="L902" s="142"/>
      <c r="M902" s="143"/>
      <c r="N902" s="144"/>
      <c r="O902" s="24"/>
      <c r="P902" s="58"/>
      <c r="Q902" s="58"/>
    </row>
    <row r="903" spans="1:17" ht="17.25">
      <c r="A903" s="50">
        <v>900</v>
      </c>
      <c r="B903" s="75" t="s">
        <v>2024</v>
      </c>
      <c r="C903" s="75" t="s">
        <v>2023</v>
      </c>
      <c r="D903" s="251">
        <v>44868</v>
      </c>
      <c r="E903" s="61" t="s">
        <v>26</v>
      </c>
      <c r="F903" s="244">
        <v>23</v>
      </c>
      <c r="G903" s="238">
        <v>1</v>
      </c>
      <c r="H903" s="136">
        <v>931530</v>
      </c>
      <c r="I903" s="136">
        <v>806</v>
      </c>
      <c r="J903" s="58"/>
      <c r="K903" s="142"/>
      <c r="L903" s="142"/>
      <c r="M903" s="143"/>
      <c r="N903" s="144"/>
      <c r="O903" s="24"/>
      <c r="P903" s="58"/>
      <c r="Q903" s="58"/>
    </row>
    <row r="904" spans="1:17" ht="17.25">
      <c r="A904" s="50">
        <v>901</v>
      </c>
      <c r="B904" s="75" t="s">
        <v>819</v>
      </c>
      <c r="C904" s="75" t="s">
        <v>820</v>
      </c>
      <c r="D904" s="76">
        <v>43230</v>
      </c>
      <c r="E904" s="77" t="s">
        <v>298</v>
      </c>
      <c r="F904" s="54">
        <v>24</v>
      </c>
      <c r="G904" s="238">
        <v>1</v>
      </c>
      <c r="H904" s="80">
        <v>929350</v>
      </c>
      <c r="I904" s="81">
        <v>1097</v>
      </c>
      <c r="J904" s="95"/>
      <c r="K904" s="94"/>
      <c r="L904" s="94"/>
      <c r="M904" s="94"/>
      <c r="N904" s="95"/>
      <c r="O904" s="95"/>
      <c r="P904" s="95"/>
      <c r="Q904" s="97"/>
    </row>
    <row r="905" spans="1:17" ht="17.25">
      <c r="A905" s="50">
        <v>902</v>
      </c>
      <c r="B905" s="75" t="s">
        <v>1613</v>
      </c>
      <c r="C905" s="75" t="s">
        <v>1612</v>
      </c>
      <c r="D905" s="76">
        <v>44406</v>
      </c>
      <c r="E905" s="61" t="s">
        <v>32</v>
      </c>
      <c r="F905" s="54"/>
      <c r="G905" s="238">
        <v>1</v>
      </c>
      <c r="H905" s="136">
        <v>925730</v>
      </c>
      <c r="I905" s="136">
        <v>655</v>
      </c>
      <c r="J905" s="58"/>
      <c r="K905" s="142"/>
      <c r="L905" s="142"/>
      <c r="M905" s="143"/>
      <c r="N905" s="144"/>
      <c r="O905" s="24"/>
      <c r="P905" s="58"/>
      <c r="Q905" s="58"/>
    </row>
    <row r="906" spans="1:17" ht="17.25">
      <c r="A906" s="50">
        <v>903</v>
      </c>
      <c r="B906" s="241" t="s">
        <v>1563</v>
      </c>
      <c r="C906" s="241" t="s">
        <v>1564</v>
      </c>
      <c r="D906" s="76">
        <v>44378</v>
      </c>
      <c r="E906" s="53" t="s">
        <v>26</v>
      </c>
      <c r="F906" s="244">
        <v>21</v>
      </c>
      <c r="G906" s="238" t="e">
        <f>ROUNDUP(DATEDIF(D906,$B$853,"d")/7,0)</f>
        <v>#VALUE!</v>
      </c>
      <c r="H906" s="132">
        <v>904040</v>
      </c>
      <c r="I906" s="132">
        <v>605</v>
      </c>
      <c r="J906" s="58"/>
      <c r="K906" s="142"/>
      <c r="L906" s="142"/>
      <c r="M906" s="143"/>
      <c r="N906" s="144"/>
      <c r="O906" s="24"/>
      <c r="P906" s="58"/>
      <c r="Q906" s="58"/>
    </row>
    <row r="907" spans="1:17" ht="17.25">
      <c r="A907" s="50">
        <v>904</v>
      </c>
      <c r="B907" s="237" t="s">
        <v>809</v>
      </c>
      <c r="C907" s="237" t="s">
        <v>810</v>
      </c>
      <c r="D907" s="76">
        <v>43237</v>
      </c>
      <c r="E907" s="77" t="s">
        <v>425</v>
      </c>
      <c r="F907" s="78">
        <v>19</v>
      </c>
      <c r="G907" s="238">
        <v>1</v>
      </c>
      <c r="H907" s="80">
        <v>894570</v>
      </c>
      <c r="I907" s="81">
        <v>700</v>
      </c>
      <c r="J907" s="97"/>
      <c r="K907" s="98"/>
      <c r="L907" s="98"/>
      <c r="M907" s="104"/>
      <c r="N907" s="99"/>
      <c r="O907" s="99"/>
      <c r="P907" s="97"/>
      <c r="Q907" s="97"/>
    </row>
    <row r="908" spans="1:17" ht="17.25">
      <c r="A908" s="50">
        <v>905</v>
      </c>
      <c r="B908" s="241" t="s">
        <v>60</v>
      </c>
      <c r="C908" s="241" t="s">
        <v>61</v>
      </c>
      <c r="D908" s="76">
        <v>44133</v>
      </c>
      <c r="E908" s="77" t="s">
        <v>18</v>
      </c>
      <c r="F908" s="244">
        <v>19</v>
      </c>
      <c r="G908" s="238">
        <v>1</v>
      </c>
      <c r="H908" s="106">
        <v>891565</v>
      </c>
      <c r="I908" s="106">
        <v>771</v>
      </c>
      <c r="J908" s="95"/>
      <c r="K908" s="94"/>
      <c r="L908" s="94"/>
      <c r="M908" s="94"/>
      <c r="N908" s="95"/>
      <c r="O908" s="95"/>
      <c r="P908" s="95"/>
      <c r="Q908" s="97"/>
    </row>
    <row r="909" spans="1:17" ht="17.25">
      <c r="A909" s="50">
        <v>906</v>
      </c>
      <c r="B909" s="75" t="s">
        <v>1629</v>
      </c>
      <c r="C909" s="75" t="s">
        <v>1628</v>
      </c>
      <c r="D909" s="271">
        <v>44420</v>
      </c>
      <c r="E909" s="53" t="s">
        <v>26</v>
      </c>
      <c r="F909" s="78">
        <v>18</v>
      </c>
      <c r="G909" s="238">
        <v>1</v>
      </c>
      <c r="H909" s="136">
        <v>889055</v>
      </c>
      <c r="I909" s="136">
        <v>542</v>
      </c>
      <c r="J909" s="58"/>
      <c r="K909" s="142"/>
      <c r="L909" s="142"/>
      <c r="M909" s="143"/>
      <c r="N909" s="144"/>
      <c r="O909" s="24"/>
      <c r="P909" s="58"/>
      <c r="Q909" s="58"/>
    </row>
    <row r="910" spans="1:17" ht="17.25">
      <c r="A910" s="50">
        <v>907</v>
      </c>
      <c r="B910" s="75" t="s">
        <v>983</v>
      </c>
      <c r="C910" s="75" t="s">
        <v>984</v>
      </c>
      <c r="D910" s="271">
        <v>43048</v>
      </c>
      <c r="E910" s="361" t="s">
        <v>26</v>
      </c>
      <c r="F910" s="244">
        <v>11</v>
      </c>
      <c r="G910" s="238">
        <v>1</v>
      </c>
      <c r="H910" s="105">
        <v>881845</v>
      </c>
      <c r="I910" s="101">
        <v>742</v>
      </c>
      <c r="J910" s="95"/>
      <c r="K910" s="94"/>
      <c r="L910" s="94"/>
      <c r="M910" s="94"/>
      <c r="N910" s="95"/>
      <c r="O910" s="95"/>
      <c r="P910" s="95"/>
      <c r="Q910" s="97"/>
    </row>
    <row r="911" spans="1:17" ht="17.25">
      <c r="A911" s="50">
        <v>908</v>
      </c>
      <c r="B911" s="75" t="s">
        <v>1049</v>
      </c>
      <c r="C911" s="75" t="s">
        <v>1050</v>
      </c>
      <c r="D911" s="271">
        <v>42992</v>
      </c>
      <c r="E911" s="57" t="s">
        <v>26</v>
      </c>
      <c r="F911" s="78">
        <v>3</v>
      </c>
      <c r="G911" s="238">
        <v>1</v>
      </c>
      <c r="H911" s="105">
        <v>876550</v>
      </c>
      <c r="I911" s="101">
        <v>542</v>
      </c>
      <c r="J911" s="95"/>
      <c r="K911" s="94"/>
      <c r="L911" s="94"/>
      <c r="M911" s="94"/>
      <c r="N911" s="95"/>
      <c r="O911" s="95"/>
      <c r="P911" s="95"/>
      <c r="Q911" s="97"/>
    </row>
    <row r="912" spans="1:17" ht="17.25">
      <c r="A912" s="50">
        <v>909</v>
      </c>
      <c r="B912" s="75" t="s">
        <v>397</v>
      </c>
      <c r="C912" s="75" t="s">
        <v>398</v>
      </c>
      <c r="D912" s="271">
        <v>43650</v>
      </c>
      <c r="E912" s="53" t="s">
        <v>18</v>
      </c>
      <c r="F912" s="78"/>
      <c r="G912" s="238">
        <v>1</v>
      </c>
      <c r="H912" s="80">
        <v>870856</v>
      </c>
      <c r="I912" s="81">
        <v>770</v>
      </c>
      <c r="J912" s="97"/>
      <c r="K912" s="96"/>
      <c r="L912" s="96"/>
      <c r="M912" s="94"/>
      <c r="N912" s="97"/>
      <c r="O912" s="97"/>
      <c r="P912" s="97"/>
      <c r="Q912" s="97"/>
    </row>
    <row r="913" spans="1:17" ht="17.25">
      <c r="A913" s="50">
        <v>910</v>
      </c>
      <c r="B913" s="75" t="s">
        <v>1857</v>
      </c>
      <c r="C913" s="75" t="s">
        <v>1856</v>
      </c>
      <c r="D913" s="298">
        <v>44686</v>
      </c>
      <c r="E913" s="77" t="s">
        <v>26</v>
      </c>
      <c r="F913" s="78">
        <v>19</v>
      </c>
      <c r="G913" s="238">
        <v>1</v>
      </c>
      <c r="H913" s="136">
        <v>869935</v>
      </c>
      <c r="I913" s="136">
        <v>465</v>
      </c>
      <c r="J913" s="58"/>
      <c r="K913" s="142"/>
      <c r="L913" s="142"/>
      <c r="M913" s="143"/>
      <c r="N913" s="144"/>
      <c r="O913" s="24"/>
      <c r="P913" s="58"/>
      <c r="Q913" s="58"/>
    </row>
    <row r="914" spans="1:17" ht="17.25">
      <c r="A914" s="50">
        <v>911</v>
      </c>
      <c r="B914" s="77" t="s">
        <v>316</v>
      </c>
      <c r="C914" s="77" t="s">
        <v>317</v>
      </c>
      <c r="D914" s="271">
        <v>43769</v>
      </c>
      <c r="E914" s="77" t="s">
        <v>26</v>
      </c>
      <c r="F914" s="244">
        <v>9</v>
      </c>
      <c r="G914" s="238">
        <v>1</v>
      </c>
      <c r="H914" s="127">
        <v>864700</v>
      </c>
      <c r="I914" s="127">
        <v>639</v>
      </c>
      <c r="J914" s="95"/>
      <c r="K914" s="94"/>
      <c r="L914" s="94"/>
      <c r="M914" s="94"/>
      <c r="N914" s="95"/>
      <c r="O914" s="95"/>
      <c r="P914" s="95"/>
      <c r="Q914" s="97"/>
    </row>
    <row r="915" spans="1:17" ht="17.25">
      <c r="A915" s="50">
        <v>912</v>
      </c>
      <c r="B915" s="75" t="s">
        <v>905</v>
      </c>
      <c r="C915" s="75" t="s">
        <v>906</v>
      </c>
      <c r="D915" s="271">
        <v>43132</v>
      </c>
      <c r="E915" s="361" t="s">
        <v>32</v>
      </c>
      <c r="F915" s="244"/>
      <c r="G915" s="238">
        <v>1</v>
      </c>
      <c r="H915" s="80">
        <v>861935</v>
      </c>
      <c r="I915" s="81">
        <v>721</v>
      </c>
      <c r="J915" s="97"/>
      <c r="K915" s="96"/>
      <c r="L915" s="96"/>
      <c r="M915" s="94"/>
      <c r="N915" s="97"/>
      <c r="O915" s="97"/>
      <c r="P915" s="97"/>
      <c r="Q915" s="97"/>
    </row>
    <row r="916" spans="1:17" ht="17.25">
      <c r="A916" s="50">
        <v>913</v>
      </c>
      <c r="B916" s="75" t="s">
        <v>203</v>
      </c>
      <c r="C916" s="75" t="s">
        <v>204</v>
      </c>
      <c r="D916" s="271">
        <v>43867</v>
      </c>
      <c r="E916" s="237" t="s">
        <v>18</v>
      </c>
      <c r="F916" s="54">
        <v>16</v>
      </c>
      <c r="G916" s="238">
        <v>1</v>
      </c>
      <c r="H916" s="80">
        <v>852000</v>
      </c>
      <c r="I916" s="80">
        <v>611</v>
      </c>
      <c r="J916" s="95"/>
      <c r="K916" s="94"/>
      <c r="L916" s="94"/>
      <c r="M916" s="94"/>
      <c r="N916" s="95"/>
      <c r="O916" s="95"/>
      <c r="P916" s="95"/>
      <c r="Q916" s="97"/>
    </row>
    <row r="917" spans="1:17" ht="17.25">
      <c r="A917" s="50">
        <v>914</v>
      </c>
      <c r="B917" s="241" t="s">
        <v>1516</v>
      </c>
      <c r="C917" s="75" t="s">
        <v>1516</v>
      </c>
      <c r="D917" s="76">
        <v>44329</v>
      </c>
      <c r="E917" s="252" t="s">
        <v>18</v>
      </c>
      <c r="F917" s="244"/>
      <c r="G917" s="238">
        <v>1</v>
      </c>
      <c r="H917" s="106">
        <v>851440</v>
      </c>
      <c r="I917" s="106">
        <v>1079</v>
      </c>
      <c r="J917" s="97"/>
      <c r="K917" s="98"/>
      <c r="L917" s="98"/>
      <c r="M917" s="104"/>
      <c r="N917" s="99"/>
      <c r="O917" s="99"/>
      <c r="P917" s="97"/>
      <c r="Q917" s="97"/>
    </row>
    <row r="918" spans="1:17" ht="17.25">
      <c r="A918" s="50">
        <v>915</v>
      </c>
      <c r="B918" s="237" t="s">
        <v>568</v>
      </c>
      <c r="C918" s="77" t="s">
        <v>569</v>
      </c>
      <c r="D918" s="76">
        <v>43482</v>
      </c>
      <c r="E918" s="252" t="s">
        <v>32</v>
      </c>
      <c r="F918" s="244"/>
      <c r="G918" s="238">
        <v>1</v>
      </c>
      <c r="H918" s="80">
        <v>844620</v>
      </c>
      <c r="I918" s="80">
        <v>626</v>
      </c>
      <c r="J918" s="95"/>
      <c r="K918" s="94"/>
      <c r="L918" s="94"/>
      <c r="M918" s="94"/>
      <c r="N918" s="95"/>
      <c r="O918" s="95"/>
      <c r="P918" s="95"/>
      <c r="Q918" s="97"/>
    </row>
    <row r="919" spans="1:17" ht="17.25">
      <c r="A919" s="50">
        <v>916</v>
      </c>
      <c r="B919" s="241" t="s">
        <v>1789</v>
      </c>
      <c r="C919" s="307" t="s">
        <v>1788</v>
      </c>
      <c r="D919" s="243">
        <v>44588</v>
      </c>
      <c r="E919" s="77" t="s">
        <v>26</v>
      </c>
      <c r="F919" s="78">
        <v>24</v>
      </c>
      <c r="G919" s="238">
        <v>1</v>
      </c>
      <c r="H919" s="136">
        <v>843940</v>
      </c>
      <c r="I919" s="136">
        <v>606</v>
      </c>
      <c r="J919" s="58"/>
      <c r="K919" s="142"/>
      <c r="L919" s="142"/>
      <c r="M919" s="143"/>
      <c r="N919" s="144"/>
      <c r="O919" s="24"/>
      <c r="P919" s="58"/>
      <c r="Q919" s="58"/>
    </row>
    <row r="920" spans="1:17" ht="17.25">
      <c r="A920" s="50">
        <v>917</v>
      </c>
      <c r="B920" s="241" t="s">
        <v>558</v>
      </c>
      <c r="C920" s="75" t="s">
        <v>559</v>
      </c>
      <c r="D920" s="76">
        <v>43489</v>
      </c>
      <c r="E920" s="77" t="s">
        <v>26</v>
      </c>
      <c r="F920" s="78">
        <v>25</v>
      </c>
      <c r="G920" s="238">
        <v>1</v>
      </c>
      <c r="H920" s="80">
        <v>842887</v>
      </c>
      <c r="I920" s="81">
        <v>466</v>
      </c>
      <c r="J920" s="97"/>
      <c r="K920" s="96"/>
      <c r="L920" s="96"/>
      <c r="M920" s="94"/>
      <c r="N920" s="97"/>
      <c r="O920" s="97"/>
      <c r="P920" s="97"/>
      <c r="Q920" s="97"/>
    </row>
    <row r="921" spans="1:17" ht="17.25">
      <c r="A921" s="50">
        <v>918</v>
      </c>
      <c r="B921" s="241" t="s">
        <v>2025</v>
      </c>
      <c r="C921" s="75" t="s">
        <v>2025</v>
      </c>
      <c r="D921" s="251">
        <v>44868</v>
      </c>
      <c r="E921" s="252" t="s">
        <v>18</v>
      </c>
      <c r="F921" s="244"/>
      <c r="G921" s="238">
        <v>1</v>
      </c>
      <c r="H921" s="136">
        <v>838602</v>
      </c>
      <c r="I921" s="136">
        <v>623</v>
      </c>
      <c r="J921" s="58"/>
      <c r="K921" s="142"/>
      <c r="L921" s="142"/>
      <c r="M921" s="143"/>
      <c r="N921" s="144"/>
      <c r="O921" s="24"/>
      <c r="P921" s="58"/>
      <c r="Q921" s="58"/>
    </row>
    <row r="922" spans="1:17" ht="17.25">
      <c r="A922" s="50">
        <v>919</v>
      </c>
      <c r="B922" s="241" t="s">
        <v>2061</v>
      </c>
      <c r="C922" s="241" t="s">
        <v>2060</v>
      </c>
      <c r="D922" s="357">
        <v>44896</v>
      </c>
      <c r="E922" s="77" t="s">
        <v>18</v>
      </c>
      <c r="F922" s="78"/>
      <c r="G922" s="238">
        <v>1</v>
      </c>
      <c r="H922" s="136">
        <v>838520</v>
      </c>
      <c r="I922" s="136">
        <v>853</v>
      </c>
      <c r="J922" s="58"/>
      <c r="K922" s="142"/>
      <c r="L922" s="142"/>
      <c r="M922" s="143"/>
      <c r="N922" s="144"/>
      <c r="O922" s="24"/>
      <c r="P922" s="58"/>
      <c r="Q922" s="58"/>
    </row>
    <row r="923" spans="1:17" ht="17.25">
      <c r="A923" s="50">
        <v>920</v>
      </c>
      <c r="B923" s="241" t="s">
        <v>1639</v>
      </c>
      <c r="C923" s="241" t="s">
        <v>1638</v>
      </c>
      <c r="D923" s="271">
        <v>44434</v>
      </c>
      <c r="E923" s="53" t="s">
        <v>26</v>
      </c>
      <c r="F923" s="78">
        <v>11</v>
      </c>
      <c r="G923" s="238">
        <v>1</v>
      </c>
      <c r="H923" s="136">
        <v>819540</v>
      </c>
      <c r="I923" s="136">
        <v>662</v>
      </c>
      <c r="J923" s="58"/>
      <c r="K923" s="142"/>
      <c r="L923" s="142"/>
      <c r="M923" s="143"/>
      <c r="N923" s="144"/>
      <c r="O923" s="24"/>
      <c r="P923" s="58"/>
      <c r="Q923" s="58"/>
    </row>
    <row r="924" spans="1:17" ht="17.25">
      <c r="A924" s="50">
        <v>921</v>
      </c>
      <c r="B924" s="241" t="s">
        <v>2018</v>
      </c>
      <c r="C924" s="241" t="s">
        <v>2017</v>
      </c>
      <c r="D924" s="357">
        <v>44861</v>
      </c>
      <c r="E924" s="252" t="s">
        <v>18</v>
      </c>
      <c r="F924" s="78"/>
      <c r="G924" s="238">
        <v>1</v>
      </c>
      <c r="H924" s="136">
        <v>815250</v>
      </c>
      <c r="I924" s="136">
        <v>790</v>
      </c>
      <c r="J924" s="58"/>
      <c r="K924" s="142"/>
      <c r="L924" s="142"/>
      <c r="M924" s="143"/>
      <c r="N924" s="144"/>
      <c r="O924" s="24"/>
      <c r="P924" s="58"/>
      <c r="Q924" s="58"/>
    </row>
    <row r="925" spans="1:17" ht="17.25">
      <c r="A925" s="50">
        <v>922</v>
      </c>
      <c r="B925" s="241" t="s">
        <v>1817</v>
      </c>
      <c r="C925" s="241" t="s">
        <v>1816</v>
      </c>
      <c r="D925" s="298">
        <v>44630</v>
      </c>
      <c r="E925" s="252" t="s">
        <v>32</v>
      </c>
      <c r="F925" s="78"/>
      <c r="G925" s="238">
        <v>1</v>
      </c>
      <c r="H925" s="136">
        <v>802100</v>
      </c>
      <c r="I925" s="136">
        <v>560</v>
      </c>
      <c r="J925" s="58"/>
      <c r="K925" s="142"/>
      <c r="L925" s="142"/>
      <c r="M925" s="143"/>
      <c r="N925" s="144"/>
      <c r="O925" s="24"/>
      <c r="P925" s="58"/>
      <c r="Q925" s="58"/>
    </row>
    <row r="926" spans="1:17" ht="17.25">
      <c r="A926" s="50">
        <v>923</v>
      </c>
      <c r="B926" s="241" t="s">
        <v>218</v>
      </c>
      <c r="C926" s="75" t="s">
        <v>219</v>
      </c>
      <c r="D926" s="76">
        <v>43867</v>
      </c>
      <c r="E926" s="252" t="s">
        <v>26</v>
      </c>
      <c r="F926" s="244">
        <v>16</v>
      </c>
      <c r="G926" s="238">
        <v>1</v>
      </c>
      <c r="H926" s="80">
        <v>800440</v>
      </c>
      <c r="I926" s="80">
        <v>530</v>
      </c>
      <c r="J926" s="97"/>
      <c r="K926" s="96"/>
      <c r="L926" s="96"/>
      <c r="M926" s="94"/>
      <c r="N926" s="97"/>
      <c r="O926" s="97"/>
      <c r="P926" s="97"/>
      <c r="Q926" s="97"/>
    </row>
    <row r="927" spans="1:17" ht="17.25">
      <c r="A927" s="50">
        <v>924</v>
      </c>
      <c r="B927" s="241" t="s">
        <v>1662</v>
      </c>
      <c r="C927" s="75" t="s">
        <v>1662</v>
      </c>
      <c r="D927" s="76">
        <v>44448</v>
      </c>
      <c r="E927" s="252" t="s">
        <v>301</v>
      </c>
      <c r="F927" s="244">
        <v>24</v>
      </c>
      <c r="G927" s="238">
        <v>1</v>
      </c>
      <c r="H927" s="136">
        <v>772300</v>
      </c>
      <c r="I927" s="136">
        <v>1020</v>
      </c>
      <c r="J927" s="58"/>
      <c r="K927" s="142"/>
      <c r="L927" s="142"/>
      <c r="M927" s="143"/>
      <c r="N927" s="144"/>
      <c r="O927" s="24"/>
      <c r="P927" s="58"/>
      <c r="Q927" s="58"/>
    </row>
    <row r="928" spans="1:17" ht="17.25">
      <c r="A928" s="50">
        <v>925</v>
      </c>
      <c r="B928" s="59" t="s">
        <v>210</v>
      </c>
      <c r="C928" s="59" t="s">
        <v>211</v>
      </c>
      <c r="D928" s="60">
        <v>43881</v>
      </c>
      <c r="E928" s="61" t="s">
        <v>26</v>
      </c>
      <c r="F928" s="54">
        <v>17</v>
      </c>
      <c r="G928" s="238">
        <v>1</v>
      </c>
      <c r="H928" s="131">
        <v>763255</v>
      </c>
      <c r="I928" s="131">
        <v>464</v>
      </c>
      <c r="J928" s="95"/>
      <c r="K928" s="94"/>
      <c r="L928" s="94"/>
      <c r="M928" s="94"/>
      <c r="N928" s="95"/>
      <c r="O928" s="95"/>
      <c r="P928" s="95"/>
      <c r="Q928" s="97"/>
    </row>
    <row r="929" spans="1:17" ht="17.25">
      <c r="A929" s="50">
        <v>926</v>
      </c>
      <c r="B929" s="241" t="s">
        <v>352</v>
      </c>
      <c r="C929" s="75" t="s">
        <v>353</v>
      </c>
      <c r="D929" s="76">
        <v>43734</v>
      </c>
      <c r="E929" s="157" t="s">
        <v>18</v>
      </c>
      <c r="F929" s="244">
        <v>17</v>
      </c>
      <c r="G929" s="238">
        <v>1</v>
      </c>
      <c r="H929" s="80">
        <v>760355</v>
      </c>
      <c r="I929" s="81">
        <v>565</v>
      </c>
      <c r="J929" s="95"/>
      <c r="K929" s="94"/>
      <c r="L929" s="94"/>
      <c r="M929" s="94"/>
      <c r="N929" s="95"/>
      <c r="O929" s="95"/>
      <c r="P929" s="95"/>
      <c r="Q929" s="97"/>
    </row>
    <row r="930" spans="1:17" ht="17.25">
      <c r="A930" s="50">
        <v>927</v>
      </c>
      <c r="B930" s="237" t="s">
        <v>1277</v>
      </c>
      <c r="C930" s="77" t="s">
        <v>1278</v>
      </c>
      <c r="D930" s="76">
        <v>42712</v>
      </c>
      <c r="E930" s="252" t="s">
        <v>32</v>
      </c>
      <c r="F930" s="314"/>
      <c r="G930" s="238">
        <v>1</v>
      </c>
      <c r="H930" s="105">
        <v>735240</v>
      </c>
      <c r="I930" s="105">
        <v>587</v>
      </c>
      <c r="J930" s="95"/>
      <c r="K930" s="94"/>
      <c r="L930" s="94"/>
      <c r="M930" s="94"/>
      <c r="N930" s="95"/>
      <c r="O930" s="95"/>
      <c r="P930" s="95"/>
      <c r="Q930" s="97"/>
    </row>
    <row r="931" spans="1:17" ht="17.25">
      <c r="A931" s="50">
        <v>928</v>
      </c>
      <c r="B931" s="237" t="s">
        <v>1239</v>
      </c>
      <c r="C931" s="77" t="s">
        <v>1239</v>
      </c>
      <c r="D931" s="76">
        <v>42761</v>
      </c>
      <c r="E931" s="77" t="s">
        <v>1240</v>
      </c>
      <c r="F931" s="232">
        <v>12</v>
      </c>
      <c r="G931" s="238">
        <v>1</v>
      </c>
      <c r="H931" s="105">
        <v>732560</v>
      </c>
      <c r="I931" s="125">
        <v>1003</v>
      </c>
      <c r="J931" s="95"/>
      <c r="K931" s="94"/>
      <c r="L931" s="94"/>
      <c r="M931" s="94"/>
      <c r="N931" s="95"/>
      <c r="O931" s="95"/>
      <c r="P931" s="95"/>
      <c r="Q931" s="97"/>
    </row>
    <row r="932" spans="1:17" ht="17.25">
      <c r="A932" s="50">
        <v>929</v>
      </c>
      <c r="B932" s="237" t="s">
        <v>1239</v>
      </c>
      <c r="C932" s="77" t="s">
        <v>1239</v>
      </c>
      <c r="D932" s="76">
        <v>42761</v>
      </c>
      <c r="E932" s="53" t="s">
        <v>1240</v>
      </c>
      <c r="F932" s="314">
        <v>12</v>
      </c>
      <c r="G932" s="238">
        <v>1</v>
      </c>
      <c r="H932" s="105">
        <v>732560</v>
      </c>
      <c r="I932" s="125">
        <v>1003</v>
      </c>
      <c r="J932" s="95"/>
      <c r="K932" s="94"/>
      <c r="L932" s="94"/>
      <c r="M932" s="94"/>
      <c r="N932" s="95"/>
      <c r="O932" s="95"/>
      <c r="P932" s="95"/>
      <c r="Q932" s="97"/>
    </row>
    <row r="933" spans="1:17" ht="17.25">
      <c r="A933" s="50">
        <v>930</v>
      </c>
      <c r="B933" s="241" t="s">
        <v>637</v>
      </c>
      <c r="C933" s="75" t="s">
        <v>638</v>
      </c>
      <c r="D933" s="76">
        <v>43419</v>
      </c>
      <c r="E933" s="252" t="s">
        <v>18</v>
      </c>
      <c r="F933" s="78"/>
      <c r="G933" s="238">
        <v>1</v>
      </c>
      <c r="H933" s="80">
        <v>731680</v>
      </c>
      <c r="I933" s="81">
        <v>506</v>
      </c>
      <c r="J933" s="95"/>
      <c r="K933" s="94"/>
      <c r="L933" s="94"/>
      <c r="M933" s="94"/>
      <c r="N933" s="95"/>
      <c r="O933" s="95"/>
      <c r="P933" s="95"/>
      <c r="Q933" s="97"/>
    </row>
    <row r="934" spans="1:17" ht="17.25">
      <c r="A934" s="50">
        <v>931</v>
      </c>
      <c r="B934" s="75" t="s">
        <v>1162</v>
      </c>
      <c r="C934" s="75" t="s">
        <v>1163</v>
      </c>
      <c r="D934" s="76">
        <v>42852</v>
      </c>
      <c r="E934" s="57" t="s">
        <v>18</v>
      </c>
      <c r="F934" s="78"/>
      <c r="G934" s="238">
        <v>1</v>
      </c>
      <c r="H934" s="105">
        <v>718855</v>
      </c>
      <c r="I934" s="101">
        <v>581</v>
      </c>
      <c r="J934" s="95"/>
      <c r="K934" s="94"/>
      <c r="L934" s="94"/>
      <c r="M934" s="94"/>
      <c r="N934" s="95"/>
      <c r="O934" s="95"/>
      <c r="P934" s="95"/>
      <c r="Q934" s="97"/>
    </row>
    <row r="935" spans="1:17" ht="17.25">
      <c r="A935" s="50">
        <v>932</v>
      </c>
      <c r="B935" s="75" t="s">
        <v>1893</v>
      </c>
      <c r="C935" s="75" t="s">
        <v>1893</v>
      </c>
      <c r="D935" s="243">
        <v>44735</v>
      </c>
      <c r="E935" s="281" t="s">
        <v>26</v>
      </c>
      <c r="F935" s="78">
        <v>26</v>
      </c>
      <c r="G935" s="238">
        <v>1</v>
      </c>
      <c r="H935" s="136">
        <v>709155</v>
      </c>
      <c r="I935" s="136">
        <v>384</v>
      </c>
      <c r="J935" s="58"/>
      <c r="K935" s="142"/>
      <c r="L935" s="142"/>
      <c r="M935" s="143"/>
      <c r="N935" s="144"/>
      <c r="O935" s="24"/>
      <c r="P935" s="58"/>
      <c r="Q935" s="58"/>
    </row>
    <row r="936" spans="1:17" ht="17.25">
      <c r="A936" s="50">
        <v>933</v>
      </c>
      <c r="B936" s="237" t="s">
        <v>931</v>
      </c>
      <c r="C936" s="77" t="s">
        <v>931</v>
      </c>
      <c r="D936" s="76">
        <v>43111</v>
      </c>
      <c r="E936" s="77" t="s">
        <v>32</v>
      </c>
      <c r="F936" s="54"/>
      <c r="G936" s="238">
        <v>1</v>
      </c>
      <c r="H936" s="80">
        <v>690980</v>
      </c>
      <c r="I936" s="80">
        <v>556</v>
      </c>
      <c r="J936" s="95"/>
      <c r="K936" s="94"/>
      <c r="L936" s="94"/>
      <c r="M936" s="94"/>
      <c r="N936" s="95"/>
      <c r="O936" s="95"/>
      <c r="P936" s="95"/>
      <c r="Q936" s="97"/>
    </row>
    <row r="937" spans="1:17" ht="17.25">
      <c r="A937" s="50">
        <v>934</v>
      </c>
      <c r="B937" s="241" t="s">
        <v>1988</v>
      </c>
      <c r="C937" s="75" t="s">
        <v>1987</v>
      </c>
      <c r="D937" s="251">
        <v>44840</v>
      </c>
      <c r="E937" s="252" t="s">
        <v>32</v>
      </c>
      <c r="F937" s="54"/>
      <c r="G937" s="238">
        <v>1</v>
      </c>
      <c r="H937" s="136">
        <v>686960</v>
      </c>
      <c r="I937" s="136">
        <v>647</v>
      </c>
      <c r="J937" s="58"/>
      <c r="K937" s="142"/>
      <c r="L937" s="142"/>
      <c r="M937" s="143"/>
      <c r="N937" s="144"/>
      <c r="O937" s="24"/>
      <c r="P937" s="58"/>
      <c r="Q937" s="58"/>
    </row>
    <row r="938" spans="1:17" ht="17.25">
      <c r="A938" s="50">
        <v>935</v>
      </c>
      <c r="B938" s="241" t="s">
        <v>1955</v>
      </c>
      <c r="C938" s="75" t="s">
        <v>1954</v>
      </c>
      <c r="D938" s="251">
        <v>44812</v>
      </c>
      <c r="E938" s="281" t="s">
        <v>18</v>
      </c>
      <c r="F938" s="54"/>
      <c r="G938" s="238">
        <v>1</v>
      </c>
      <c r="H938" s="136">
        <v>686405</v>
      </c>
      <c r="I938" s="136">
        <v>972</v>
      </c>
      <c r="J938" s="58"/>
      <c r="K938" s="142"/>
      <c r="L938" s="142"/>
      <c r="M938" s="143"/>
      <c r="N938" s="144"/>
      <c r="O938" s="24"/>
      <c r="P938" s="58"/>
      <c r="Q938" s="58"/>
    </row>
    <row r="939" spans="1:17" ht="17.25">
      <c r="A939" s="50">
        <v>936</v>
      </c>
      <c r="B939" s="241" t="s">
        <v>2056</v>
      </c>
      <c r="C939" s="75" t="s">
        <v>2055</v>
      </c>
      <c r="D939" s="251">
        <v>44896</v>
      </c>
      <c r="E939" s="252" t="s">
        <v>26</v>
      </c>
      <c r="F939" s="244">
        <v>24</v>
      </c>
      <c r="G939" s="238">
        <v>1</v>
      </c>
      <c r="H939" s="136">
        <v>681935</v>
      </c>
      <c r="I939" s="136">
        <v>400</v>
      </c>
      <c r="J939" s="58"/>
      <c r="K939" s="142"/>
      <c r="L939" s="142"/>
      <c r="M939" s="143"/>
      <c r="N939" s="144"/>
      <c r="O939" s="24"/>
      <c r="P939" s="58"/>
      <c r="Q939" s="58"/>
    </row>
    <row r="940" spans="1:17" ht="17.25">
      <c r="A940" s="50">
        <v>937</v>
      </c>
      <c r="B940" s="237" t="s">
        <v>452</v>
      </c>
      <c r="C940" s="77" t="s">
        <v>453</v>
      </c>
      <c r="D940" s="76">
        <v>43580</v>
      </c>
      <c r="E940" s="53" t="s">
        <v>298</v>
      </c>
      <c r="F940" s="244"/>
      <c r="G940" s="238">
        <v>1</v>
      </c>
      <c r="H940" s="80">
        <v>665010</v>
      </c>
      <c r="I940" s="80">
        <v>537</v>
      </c>
      <c r="J940" s="97"/>
      <c r="K940" s="98"/>
      <c r="L940" s="98"/>
      <c r="M940" s="104"/>
      <c r="N940" s="99"/>
      <c r="O940" s="99"/>
      <c r="P940" s="97"/>
      <c r="Q940" s="97"/>
    </row>
    <row r="941" spans="1:17" ht="17.25">
      <c r="A941" s="50">
        <v>938</v>
      </c>
      <c r="B941" s="241" t="s">
        <v>130</v>
      </c>
      <c r="C941" s="75" t="s">
        <v>131</v>
      </c>
      <c r="D941" s="76">
        <v>43902</v>
      </c>
      <c r="E941" s="77" t="s">
        <v>190</v>
      </c>
      <c r="F941" s="244">
        <v>31</v>
      </c>
      <c r="G941" s="238">
        <v>1</v>
      </c>
      <c r="H941" s="80">
        <v>637360</v>
      </c>
      <c r="I941" s="80">
        <v>411</v>
      </c>
      <c r="J941" s="95"/>
      <c r="K941" s="94"/>
      <c r="L941" s="94"/>
      <c r="M941" s="94"/>
      <c r="N941" s="95"/>
      <c r="O941" s="95"/>
      <c r="P941" s="95"/>
      <c r="Q941" s="97"/>
    </row>
    <row r="942" spans="1:17" ht="17.25">
      <c r="A942" s="50">
        <v>939</v>
      </c>
      <c r="B942" s="241" t="s">
        <v>495</v>
      </c>
      <c r="C942" s="75" t="s">
        <v>496</v>
      </c>
      <c r="D942" s="76">
        <v>43545</v>
      </c>
      <c r="E942" s="77" t="s">
        <v>26</v>
      </c>
      <c r="F942" s="54">
        <v>14</v>
      </c>
      <c r="G942" s="238">
        <v>1</v>
      </c>
      <c r="H942" s="80">
        <v>626780</v>
      </c>
      <c r="I942" s="81">
        <v>601</v>
      </c>
      <c r="J942" s="95"/>
      <c r="K942" s="94"/>
      <c r="L942" s="94"/>
      <c r="M942" s="94"/>
      <c r="N942" s="95"/>
      <c r="O942" s="95"/>
      <c r="P942" s="95"/>
      <c r="Q942" s="97"/>
    </row>
    <row r="943" spans="1:17" ht="17.25">
      <c r="A943" s="50">
        <v>940</v>
      </c>
      <c r="B943" s="75" t="s">
        <v>1763</v>
      </c>
      <c r="C943" s="75" t="s">
        <v>1762</v>
      </c>
      <c r="D943" s="243">
        <v>44553</v>
      </c>
      <c r="E943" s="77" t="s">
        <v>32</v>
      </c>
      <c r="F943" s="371"/>
      <c r="G943" s="238">
        <v>1</v>
      </c>
      <c r="H943" s="136">
        <v>624980</v>
      </c>
      <c r="I943" s="136">
        <v>560</v>
      </c>
      <c r="J943" s="58"/>
      <c r="K943" s="142"/>
      <c r="L943" s="142"/>
      <c r="M943" s="143"/>
      <c r="N943" s="144"/>
      <c r="O943" s="24"/>
      <c r="P943" s="58"/>
      <c r="Q943" s="58"/>
    </row>
    <row r="944" spans="1:17" ht="17.25">
      <c r="A944" s="50">
        <v>941</v>
      </c>
      <c r="B944" s="237" t="s">
        <v>1196</v>
      </c>
      <c r="C944" s="77" t="s">
        <v>1197</v>
      </c>
      <c r="D944" s="76">
        <v>42820</v>
      </c>
      <c r="E944" s="77" t="s">
        <v>32</v>
      </c>
      <c r="F944" s="232"/>
      <c r="G944" s="238">
        <v>1</v>
      </c>
      <c r="H944" s="105">
        <v>624465</v>
      </c>
      <c r="I944" s="125">
        <v>510</v>
      </c>
      <c r="J944" s="97"/>
      <c r="K944" s="98"/>
      <c r="L944" s="98"/>
      <c r="M944" s="104"/>
      <c r="N944" s="99"/>
      <c r="O944" s="99"/>
      <c r="P944" s="97"/>
      <c r="Q944" s="97"/>
    </row>
    <row r="945" spans="1:17" ht="17.25">
      <c r="A945" s="50">
        <v>942</v>
      </c>
      <c r="B945" s="75" t="s">
        <v>165</v>
      </c>
      <c r="C945" s="75" t="s">
        <v>166</v>
      </c>
      <c r="D945" s="76">
        <v>44028</v>
      </c>
      <c r="E945" s="157" t="s">
        <v>26</v>
      </c>
      <c r="F945" s="78">
        <v>23</v>
      </c>
      <c r="G945" s="238">
        <v>1</v>
      </c>
      <c r="H945" s="106">
        <v>622460</v>
      </c>
      <c r="I945" s="106">
        <v>402</v>
      </c>
      <c r="J945" s="97"/>
      <c r="K945" s="96"/>
      <c r="L945" s="96"/>
      <c r="M945" s="94"/>
      <c r="N945" s="97"/>
      <c r="O945" s="97"/>
      <c r="P945" s="97"/>
      <c r="Q945" s="97"/>
    </row>
    <row r="946" spans="1:17" ht="17.25">
      <c r="A946" s="50">
        <v>943</v>
      </c>
      <c r="B946" s="237" t="s">
        <v>306</v>
      </c>
      <c r="C946" s="77" t="s">
        <v>307</v>
      </c>
      <c r="D946" s="76">
        <v>43783</v>
      </c>
      <c r="E946" s="252" t="s">
        <v>26</v>
      </c>
      <c r="F946" s="284">
        <v>15</v>
      </c>
      <c r="G946" s="238">
        <v>1</v>
      </c>
      <c r="H946" s="80">
        <v>622138</v>
      </c>
      <c r="I946" s="80">
        <v>491</v>
      </c>
      <c r="J946" s="95"/>
      <c r="K946" s="94"/>
      <c r="L946" s="94"/>
      <c r="M946" s="94"/>
      <c r="N946" s="95"/>
      <c r="O946" s="95"/>
      <c r="P946" s="95"/>
      <c r="Q946" s="97"/>
    </row>
    <row r="947" spans="1:17" ht="17.25">
      <c r="A947" s="50">
        <v>944</v>
      </c>
      <c r="B947" s="75" t="s">
        <v>1829</v>
      </c>
      <c r="C947" s="75" t="s">
        <v>1828</v>
      </c>
      <c r="D947" s="251">
        <v>44651</v>
      </c>
      <c r="E947" s="77" t="s">
        <v>26</v>
      </c>
      <c r="F947" s="78">
        <v>19</v>
      </c>
      <c r="G947" s="238">
        <v>1</v>
      </c>
      <c r="H947" s="136">
        <v>595280</v>
      </c>
      <c r="I947" s="136">
        <v>349</v>
      </c>
      <c r="J947" s="58"/>
      <c r="K947" s="142"/>
      <c r="L947" s="142"/>
      <c r="M947" s="143"/>
      <c r="N947" s="144"/>
      <c r="O947" s="24"/>
      <c r="P947" s="58"/>
      <c r="Q947" s="58"/>
    </row>
    <row r="948" spans="1:17" ht="17.25">
      <c r="A948" s="50">
        <v>945</v>
      </c>
      <c r="B948" s="241" t="s">
        <v>387</v>
      </c>
      <c r="C948" s="75" t="s">
        <v>388</v>
      </c>
      <c r="D948" s="76">
        <v>43685</v>
      </c>
      <c r="E948" s="252" t="s">
        <v>18</v>
      </c>
      <c r="F948" s="78"/>
      <c r="G948" s="238">
        <v>1</v>
      </c>
      <c r="H948" s="80">
        <v>586320</v>
      </c>
      <c r="I948" s="81">
        <v>483</v>
      </c>
      <c r="J948" s="95"/>
      <c r="K948" s="94"/>
      <c r="L948" s="94"/>
      <c r="M948" s="94"/>
      <c r="N948" s="95"/>
      <c r="O948" s="95"/>
      <c r="P948" s="95"/>
      <c r="Q948" s="97"/>
    </row>
    <row r="949" spans="1:17" ht="17.25">
      <c r="A949" s="50">
        <v>946</v>
      </c>
      <c r="B949" s="237" t="s">
        <v>866</v>
      </c>
      <c r="C949" s="77" t="s">
        <v>867</v>
      </c>
      <c r="D949" s="76">
        <v>43174</v>
      </c>
      <c r="E949" s="77" t="s">
        <v>32</v>
      </c>
      <c r="F949" s="284"/>
      <c r="G949" s="238">
        <v>1</v>
      </c>
      <c r="H949" s="127">
        <v>583140</v>
      </c>
      <c r="I949" s="127">
        <v>509</v>
      </c>
      <c r="J949" s="95"/>
      <c r="K949" s="94"/>
      <c r="L949" s="94"/>
      <c r="M949" s="94"/>
      <c r="N949" s="95"/>
      <c r="O949" s="95"/>
      <c r="P949" s="95"/>
      <c r="Q949" s="97"/>
    </row>
    <row r="950" spans="1:17" ht="17.25">
      <c r="A950" s="50">
        <v>947</v>
      </c>
      <c r="B950" s="75" t="s">
        <v>1523</v>
      </c>
      <c r="C950" s="75" t="s">
        <v>1523</v>
      </c>
      <c r="D950" s="267">
        <v>44336</v>
      </c>
      <c r="E950" s="208" t="s">
        <v>1522</v>
      </c>
      <c r="F950" s="367"/>
      <c r="G950" s="268">
        <v>1</v>
      </c>
      <c r="H950" s="126">
        <v>569120</v>
      </c>
      <c r="I950" s="126">
        <v>423</v>
      </c>
      <c r="J950" s="97"/>
      <c r="K950" s="98"/>
      <c r="L950" s="98"/>
      <c r="M950" s="104"/>
      <c r="N950" s="99"/>
      <c r="O950" s="99"/>
      <c r="P950" s="97"/>
      <c r="Q950" s="97"/>
    </row>
    <row r="951" spans="1:17" ht="17.25">
      <c r="A951" s="50">
        <v>948</v>
      </c>
      <c r="B951" s="241" t="s">
        <v>1041</v>
      </c>
      <c r="C951" s="75" t="s">
        <v>1041</v>
      </c>
      <c r="D951" s="76">
        <v>42992</v>
      </c>
      <c r="E951" s="57" t="s">
        <v>1042</v>
      </c>
      <c r="F951" s="320"/>
      <c r="G951" s="238">
        <v>1</v>
      </c>
      <c r="H951" s="105">
        <v>560000</v>
      </c>
      <c r="I951" s="101">
        <v>701</v>
      </c>
      <c r="J951" s="95"/>
      <c r="K951" s="94"/>
      <c r="L951" s="94"/>
      <c r="M951" s="94"/>
      <c r="N951" s="95"/>
      <c r="O951" s="95"/>
      <c r="P951" s="95"/>
      <c r="Q951" s="97"/>
    </row>
    <row r="952" spans="1:17" ht="17.25">
      <c r="A952" s="50">
        <v>949</v>
      </c>
      <c r="B952" s="241" t="s">
        <v>399</v>
      </c>
      <c r="C952" s="75" t="s">
        <v>400</v>
      </c>
      <c r="D952" s="76">
        <v>43643</v>
      </c>
      <c r="E952" s="77" t="s">
        <v>26</v>
      </c>
      <c r="F952" s="284">
        <v>11</v>
      </c>
      <c r="G952" s="238">
        <v>1</v>
      </c>
      <c r="H952" s="80">
        <v>549625</v>
      </c>
      <c r="I952" s="81">
        <v>403</v>
      </c>
      <c r="J952" s="95"/>
      <c r="K952" s="94"/>
      <c r="L952" s="94"/>
      <c r="M952" s="94"/>
      <c r="N952" s="95"/>
      <c r="O952" s="95"/>
      <c r="P952" s="95"/>
      <c r="Q952" s="97"/>
    </row>
    <row r="953" spans="1:17" ht="17.25">
      <c r="A953" s="50">
        <v>950</v>
      </c>
      <c r="B953" s="354" t="s">
        <v>1274</v>
      </c>
      <c r="C953" s="204" t="s">
        <v>1274</v>
      </c>
      <c r="D953" s="76">
        <v>42719</v>
      </c>
      <c r="E953" s="100" t="s">
        <v>32</v>
      </c>
      <c r="F953" s="232"/>
      <c r="G953" s="238">
        <v>1</v>
      </c>
      <c r="H953" s="105">
        <v>546760</v>
      </c>
      <c r="I953" s="172">
        <v>476</v>
      </c>
      <c r="J953" s="95"/>
      <c r="K953" s="94"/>
      <c r="L953" s="94"/>
      <c r="M953" s="94"/>
      <c r="N953" s="95"/>
      <c r="O953" s="95"/>
      <c r="P953" s="95"/>
      <c r="Q953" s="97"/>
    </row>
    <row r="954" spans="1:17" ht="17.25">
      <c r="A954" s="50">
        <v>951</v>
      </c>
      <c r="B954" s="241" t="s">
        <v>1631</v>
      </c>
      <c r="C954" s="75" t="s">
        <v>1630</v>
      </c>
      <c r="D954" s="76">
        <v>44420</v>
      </c>
      <c r="E954" s="77" t="s">
        <v>18</v>
      </c>
      <c r="F954" s="78"/>
      <c r="G954" s="238">
        <v>1</v>
      </c>
      <c r="H954" s="136">
        <v>506730</v>
      </c>
      <c r="I954" s="136">
        <v>553</v>
      </c>
      <c r="J954" s="58"/>
      <c r="K954" s="142"/>
      <c r="L954" s="142"/>
      <c r="M954" s="143"/>
      <c r="N954" s="144"/>
      <c r="O954" s="24"/>
      <c r="P954" s="58"/>
      <c r="Q954" s="58"/>
    </row>
    <row r="955" spans="1:17" ht="17.25">
      <c r="A955" s="50">
        <v>952</v>
      </c>
      <c r="B955" s="237" t="s">
        <v>697</v>
      </c>
      <c r="C955" s="77" t="s">
        <v>697</v>
      </c>
      <c r="D955" s="76">
        <v>43370</v>
      </c>
      <c r="E955" s="77" t="s">
        <v>18</v>
      </c>
      <c r="F955" s="78"/>
      <c r="G955" s="238">
        <v>1</v>
      </c>
      <c r="H955" s="80">
        <v>492330</v>
      </c>
      <c r="I955" s="81">
        <v>1010</v>
      </c>
      <c r="J955" s="97"/>
      <c r="K955" s="96"/>
      <c r="L955" s="96"/>
      <c r="M955" s="94"/>
      <c r="N955" s="97"/>
      <c r="O955" s="97"/>
      <c r="P955" s="97"/>
      <c r="Q955" s="97"/>
    </row>
    <row r="956" spans="1:17" ht="17.25">
      <c r="A956" s="50">
        <v>953</v>
      </c>
      <c r="B956" s="237" t="s">
        <v>299</v>
      </c>
      <c r="C956" s="77" t="s">
        <v>300</v>
      </c>
      <c r="D956" s="76">
        <v>43790</v>
      </c>
      <c r="E956" s="77" t="s">
        <v>18</v>
      </c>
      <c r="F956" s="78">
        <v>11</v>
      </c>
      <c r="G956" s="238">
        <v>1</v>
      </c>
      <c r="H956" s="80">
        <v>484000</v>
      </c>
      <c r="I956" s="80">
        <v>441</v>
      </c>
      <c r="J956" s="95"/>
      <c r="K956" s="94"/>
      <c r="L956" s="94"/>
      <c r="M956" s="94"/>
      <c r="N956" s="95"/>
      <c r="O956" s="95"/>
      <c r="P956" s="95"/>
      <c r="Q956" s="97"/>
    </row>
    <row r="957" spans="1:17" ht="17.25">
      <c r="A957" s="50">
        <v>954</v>
      </c>
      <c r="B957" s="241" t="s">
        <v>633</v>
      </c>
      <c r="C957" s="75" t="s">
        <v>634</v>
      </c>
      <c r="D957" s="76">
        <v>43419</v>
      </c>
      <c r="E957" s="77" t="s">
        <v>32</v>
      </c>
      <c r="F957" s="78"/>
      <c r="G957" s="238">
        <v>1</v>
      </c>
      <c r="H957" s="80">
        <v>482580</v>
      </c>
      <c r="I957" s="81">
        <v>353</v>
      </c>
      <c r="J957" s="95"/>
      <c r="K957" s="94"/>
      <c r="L957" s="94"/>
      <c r="M957" s="94"/>
      <c r="N957" s="95"/>
      <c r="O957" s="95"/>
      <c r="P957" s="95"/>
      <c r="Q957" s="97"/>
    </row>
    <row r="958" spans="1:17" ht="17.25">
      <c r="A958" s="50">
        <v>955</v>
      </c>
      <c r="B958" s="241" t="s">
        <v>1126</v>
      </c>
      <c r="C958" s="75" t="s">
        <v>1127</v>
      </c>
      <c r="D958" s="76">
        <v>42894</v>
      </c>
      <c r="E958" s="57" t="s">
        <v>32</v>
      </c>
      <c r="F958" s="54">
        <v>1</v>
      </c>
      <c r="G958" s="238">
        <v>1</v>
      </c>
      <c r="H958" s="105">
        <v>466290</v>
      </c>
      <c r="I958" s="101">
        <v>354</v>
      </c>
      <c r="J958" s="97"/>
      <c r="K958" s="96"/>
      <c r="L958" s="96"/>
      <c r="M958" s="94"/>
      <c r="N958" s="97"/>
      <c r="O958" s="97"/>
      <c r="P958" s="97"/>
      <c r="Q958" s="97"/>
    </row>
    <row r="959" spans="1:17" ht="17.25">
      <c r="A959" s="50">
        <v>956</v>
      </c>
      <c r="B959" s="241" t="s">
        <v>243</v>
      </c>
      <c r="C959" s="75" t="s">
        <v>243</v>
      </c>
      <c r="D959" s="76">
        <v>43846</v>
      </c>
      <c r="E959" s="77" t="s">
        <v>18</v>
      </c>
      <c r="F959" s="78">
        <v>13</v>
      </c>
      <c r="G959" s="238">
        <v>1</v>
      </c>
      <c r="H959" s="80">
        <v>458210</v>
      </c>
      <c r="I959" s="81">
        <v>373</v>
      </c>
      <c r="J959" s="95"/>
      <c r="K959" s="94"/>
      <c r="L959" s="94"/>
      <c r="M959" s="94"/>
      <c r="N959" s="95"/>
      <c r="O959" s="95"/>
      <c r="P959" s="95"/>
      <c r="Q959" s="97"/>
    </row>
    <row r="960" spans="1:17" ht="17.25">
      <c r="A960" s="50">
        <v>957</v>
      </c>
      <c r="B960" s="75" t="s">
        <v>1528</v>
      </c>
      <c r="C960" s="75" t="s">
        <v>1529</v>
      </c>
      <c r="D960" s="76">
        <v>44336</v>
      </c>
      <c r="E960" s="77" t="s">
        <v>26</v>
      </c>
      <c r="F960" s="78">
        <v>15</v>
      </c>
      <c r="G960" s="238">
        <v>1</v>
      </c>
      <c r="H960" s="106">
        <v>450360</v>
      </c>
      <c r="I960" s="106">
        <v>305</v>
      </c>
      <c r="J960" s="97"/>
      <c r="K960" s="98"/>
      <c r="L960" s="98"/>
      <c r="M960" s="104"/>
      <c r="N960" s="99"/>
      <c r="O960" s="99"/>
      <c r="P960" s="97"/>
      <c r="Q960" s="97"/>
    </row>
    <row r="961" spans="1:17" ht="17.25">
      <c r="A961" s="50">
        <v>958</v>
      </c>
      <c r="B961" s="75" t="s">
        <v>1849</v>
      </c>
      <c r="C961" s="75" t="s">
        <v>1848</v>
      </c>
      <c r="D961" s="243">
        <v>44672</v>
      </c>
      <c r="E961" s="328" t="s">
        <v>285</v>
      </c>
      <c r="F961" s="78"/>
      <c r="G961" s="238">
        <v>1</v>
      </c>
      <c r="H961" s="136">
        <v>431620</v>
      </c>
      <c r="I961" s="136">
        <v>360</v>
      </c>
      <c r="J961" s="58"/>
      <c r="K961" s="142"/>
      <c r="L961" s="142"/>
      <c r="M961" s="143"/>
      <c r="N961" s="144"/>
      <c r="O961" s="24"/>
      <c r="P961" s="58"/>
      <c r="Q961" s="58"/>
    </row>
    <row r="962" spans="1:17" ht="17.25">
      <c r="A962" s="50">
        <v>959</v>
      </c>
      <c r="B962" s="75" t="s">
        <v>1569</v>
      </c>
      <c r="C962" s="75" t="s">
        <v>1570</v>
      </c>
      <c r="D962" s="76">
        <v>44378</v>
      </c>
      <c r="E962" s="77" t="s">
        <v>207</v>
      </c>
      <c r="F962" s="78"/>
      <c r="G962" s="238" t="e">
        <f>ROUNDUP(DATEDIF(D962,$B$853,"d")/7,0)</f>
        <v>#VALUE!</v>
      </c>
      <c r="H962" s="136">
        <v>427200</v>
      </c>
      <c r="I962" s="136">
        <v>391</v>
      </c>
      <c r="J962" s="58"/>
      <c r="K962" s="142"/>
      <c r="L962" s="142"/>
      <c r="M962" s="143"/>
      <c r="N962" s="144"/>
      <c r="O962" s="24"/>
      <c r="P962" s="58"/>
      <c r="Q962" s="58"/>
    </row>
    <row r="963" spans="1:17" ht="17.25">
      <c r="A963" s="50">
        <v>960</v>
      </c>
      <c r="B963" s="241" t="s">
        <v>1670</v>
      </c>
      <c r="C963" s="75" t="s">
        <v>1670</v>
      </c>
      <c r="D963" s="76">
        <v>44448</v>
      </c>
      <c r="E963" s="77" t="s">
        <v>1671</v>
      </c>
      <c r="F963" s="78"/>
      <c r="G963" s="238">
        <v>1</v>
      </c>
      <c r="H963" s="136">
        <v>400030</v>
      </c>
      <c r="I963" s="136">
        <v>359</v>
      </c>
      <c r="J963" s="58"/>
      <c r="K963" s="142"/>
      <c r="L963" s="142"/>
      <c r="M963" s="143"/>
      <c r="N963" s="144"/>
      <c r="O963" s="24"/>
      <c r="P963" s="58"/>
      <c r="Q963" s="58"/>
    </row>
    <row r="964" spans="1:17" ht="17.25">
      <c r="A964" s="50">
        <v>961</v>
      </c>
      <c r="B964" s="237" t="s">
        <v>733</v>
      </c>
      <c r="C964" s="77" t="s">
        <v>733</v>
      </c>
      <c r="D964" s="76">
        <v>43328</v>
      </c>
      <c r="E964" s="77" t="s">
        <v>32</v>
      </c>
      <c r="F964" s="78"/>
      <c r="G964" s="238">
        <v>1</v>
      </c>
      <c r="H964" s="80">
        <v>397198</v>
      </c>
      <c r="I964" s="80">
        <v>339</v>
      </c>
      <c r="J964" s="95"/>
      <c r="K964" s="94"/>
      <c r="L964" s="94"/>
      <c r="M964" s="94"/>
      <c r="N964" s="95"/>
      <c r="O964" s="95"/>
      <c r="P964" s="95"/>
      <c r="Q964" s="97"/>
    </row>
    <row r="965" spans="1:17" ht="17.25">
      <c r="A965" s="50">
        <v>962</v>
      </c>
      <c r="B965" s="75" t="s">
        <v>1979</v>
      </c>
      <c r="C965" s="75" t="s">
        <v>1979</v>
      </c>
      <c r="D965" s="295">
        <v>44833</v>
      </c>
      <c r="E965" s="77" t="s">
        <v>18</v>
      </c>
      <c r="F965" s="78"/>
      <c r="G965" s="238">
        <v>1</v>
      </c>
      <c r="H965" s="136">
        <v>393670</v>
      </c>
      <c r="I965" s="136">
        <v>506</v>
      </c>
      <c r="J965" s="58"/>
      <c r="K965" s="142"/>
      <c r="L965" s="142"/>
      <c r="M965" s="143"/>
      <c r="N965" s="144"/>
      <c r="O965" s="24"/>
      <c r="P965" s="58"/>
      <c r="Q965" s="58"/>
    </row>
    <row r="966" spans="1:17" ht="17.25">
      <c r="A966" s="50">
        <v>963</v>
      </c>
      <c r="B966" s="77" t="s">
        <v>434</v>
      </c>
      <c r="C966" s="77" t="s">
        <v>435</v>
      </c>
      <c r="D966" s="76">
        <v>43601</v>
      </c>
      <c r="E966" s="77" t="s">
        <v>18</v>
      </c>
      <c r="F966" s="78"/>
      <c r="G966" s="238">
        <v>1</v>
      </c>
      <c r="H966" s="80">
        <v>377490</v>
      </c>
      <c r="I966" s="80">
        <v>488</v>
      </c>
      <c r="J966" s="95"/>
      <c r="K966" s="94"/>
      <c r="L966" s="94"/>
      <c r="M966" s="94"/>
      <c r="N966" s="95"/>
      <c r="O966" s="95"/>
      <c r="P966" s="95"/>
      <c r="Q966" s="97"/>
    </row>
    <row r="967" spans="1:17" ht="17.25">
      <c r="A967" s="50">
        <v>964</v>
      </c>
      <c r="B967" s="77" t="s">
        <v>1233</v>
      </c>
      <c r="C967" s="77" t="s">
        <v>1234</v>
      </c>
      <c r="D967" s="76">
        <v>42768</v>
      </c>
      <c r="E967" s="77" t="s">
        <v>26</v>
      </c>
      <c r="F967" s="232">
        <v>4</v>
      </c>
      <c r="G967" s="238">
        <v>1</v>
      </c>
      <c r="H967" s="105">
        <v>364560</v>
      </c>
      <c r="I967" s="125">
        <v>297</v>
      </c>
      <c r="J967" s="95"/>
      <c r="K967" s="94"/>
      <c r="L967" s="94"/>
      <c r="M967" s="94"/>
      <c r="N967" s="95"/>
      <c r="O967" s="95"/>
      <c r="P967" s="95"/>
      <c r="Q967" s="97"/>
    </row>
    <row r="968" spans="1:17" ht="17.25">
      <c r="A968" s="50">
        <v>965</v>
      </c>
      <c r="B968" s="75" t="s">
        <v>1588</v>
      </c>
      <c r="C968" s="75" t="s">
        <v>1587</v>
      </c>
      <c r="D968" s="76">
        <v>44392</v>
      </c>
      <c r="E968" s="77" t="s">
        <v>26</v>
      </c>
      <c r="F968" s="78">
        <v>19</v>
      </c>
      <c r="G968" s="238" t="e">
        <f>ROUNDUP(DATEDIF(D968,$B$865,"d")/7,0)</f>
        <v>#VALUE!</v>
      </c>
      <c r="H968" s="136">
        <v>312880</v>
      </c>
      <c r="I968" s="136">
        <v>222</v>
      </c>
      <c r="J968" s="58"/>
      <c r="K968" s="142"/>
      <c r="L968" s="142"/>
      <c r="M968" s="143"/>
      <c r="N968" s="144"/>
      <c r="O968" s="24"/>
      <c r="P968" s="58"/>
      <c r="Q968" s="58"/>
    </row>
    <row r="969" spans="1:17" ht="17.25">
      <c r="A969" s="50">
        <v>966</v>
      </c>
      <c r="B969" s="77" t="s">
        <v>756</v>
      </c>
      <c r="C969" s="77" t="s">
        <v>757</v>
      </c>
      <c r="D969" s="76">
        <v>43307</v>
      </c>
      <c r="E969" s="77" t="s">
        <v>32</v>
      </c>
      <c r="F969" s="78"/>
      <c r="G969" s="238">
        <v>1</v>
      </c>
      <c r="H969" s="80">
        <v>311680</v>
      </c>
      <c r="I969" s="80">
        <v>225</v>
      </c>
      <c r="J969" s="95"/>
      <c r="K969" s="94"/>
      <c r="L969" s="94"/>
      <c r="M969" s="94"/>
      <c r="N969" s="95"/>
      <c r="O969" s="95"/>
      <c r="P969" s="95"/>
      <c r="Q969" s="97"/>
    </row>
    <row r="970" spans="1:17" ht="17.25">
      <c r="A970" s="50">
        <v>967</v>
      </c>
      <c r="B970" s="75" t="s">
        <v>832</v>
      </c>
      <c r="C970" s="75" t="s">
        <v>833</v>
      </c>
      <c r="D970" s="76">
        <v>43216</v>
      </c>
      <c r="E970" s="77" t="s">
        <v>834</v>
      </c>
      <c r="F970" s="78"/>
      <c r="G970" s="238">
        <v>1</v>
      </c>
      <c r="H970" s="80">
        <v>305000</v>
      </c>
      <c r="I970" s="81">
        <v>216</v>
      </c>
      <c r="J970" s="95"/>
      <c r="K970" s="94"/>
      <c r="L970" s="94"/>
      <c r="M970" s="94"/>
      <c r="N970" s="95"/>
      <c r="O970" s="95"/>
      <c r="P970" s="95"/>
      <c r="Q970" s="97"/>
    </row>
    <row r="971" spans="1:17" ht="17.25">
      <c r="A971" s="50">
        <v>968</v>
      </c>
      <c r="B971" s="75" t="s">
        <v>1584</v>
      </c>
      <c r="C971" s="75" t="s">
        <v>1584</v>
      </c>
      <c r="D971" s="76">
        <v>44385</v>
      </c>
      <c r="E971" s="77" t="s">
        <v>1585</v>
      </c>
      <c r="F971" s="78"/>
      <c r="G971" s="238" t="e">
        <f>ROUNDUP(DATEDIF(D971,$B$860,"d")/7,0)</f>
        <v>#VALUE!</v>
      </c>
      <c r="H971" s="136">
        <v>298155</v>
      </c>
      <c r="I971" s="136">
        <v>409</v>
      </c>
      <c r="J971" s="58"/>
      <c r="K971" s="142"/>
      <c r="L971" s="142"/>
      <c r="M971" s="143"/>
      <c r="N971" s="144"/>
      <c r="O971" s="24"/>
      <c r="P971" s="58"/>
      <c r="Q971" s="58"/>
    </row>
    <row r="972" spans="1:17" ht="17.25">
      <c r="A972" s="50">
        <v>969</v>
      </c>
      <c r="B972" s="75" t="s">
        <v>684</v>
      </c>
      <c r="C972" s="75" t="s">
        <v>685</v>
      </c>
      <c r="D972" s="76">
        <v>43377</v>
      </c>
      <c r="E972" s="157" t="s">
        <v>26</v>
      </c>
      <c r="F972" s="78">
        <v>10</v>
      </c>
      <c r="G972" s="238">
        <v>1</v>
      </c>
      <c r="H972" s="80">
        <v>280880</v>
      </c>
      <c r="I972" s="81">
        <v>195</v>
      </c>
      <c r="J972" s="95"/>
      <c r="K972" s="94"/>
      <c r="L972" s="94"/>
      <c r="M972" s="94"/>
      <c r="N972" s="95"/>
      <c r="O972" s="95"/>
      <c r="P972" s="95"/>
      <c r="Q972" s="97"/>
    </row>
    <row r="973" spans="1:17" ht="17.25">
      <c r="A973" s="50">
        <v>970</v>
      </c>
      <c r="B973" s="77" t="s">
        <v>734</v>
      </c>
      <c r="C973" s="77" t="s">
        <v>735</v>
      </c>
      <c r="D973" s="76">
        <v>43328</v>
      </c>
      <c r="E973" s="77" t="s">
        <v>394</v>
      </c>
      <c r="F973" s="78"/>
      <c r="G973" s="238">
        <v>1</v>
      </c>
      <c r="H973" s="80">
        <v>270000</v>
      </c>
      <c r="I973" s="80">
        <v>245</v>
      </c>
      <c r="J973" s="95"/>
      <c r="K973" s="94"/>
      <c r="L973" s="94"/>
      <c r="M973" s="94"/>
      <c r="N973" s="95"/>
      <c r="O973" s="95"/>
      <c r="P973" s="95"/>
      <c r="Q973" s="97"/>
    </row>
    <row r="974" spans="1:17" ht="17.25">
      <c r="A974" s="50">
        <v>971</v>
      </c>
      <c r="B974" s="75" t="s">
        <v>27</v>
      </c>
      <c r="C974" s="75" t="s">
        <v>28</v>
      </c>
      <c r="D974" s="76">
        <v>44329</v>
      </c>
      <c r="E974" s="77" t="s">
        <v>26</v>
      </c>
      <c r="F974" s="78">
        <v>16</v>
      </c>
      <c r="G974" s="238">
        <v>1</v>
      </c>
      <c r="H974" s="106">
        <v>263230</v>
      </c>
      <c r="I974" s="106">
        <v>196</v>
      </c>
      <c r="J974" s="97"/>
      <c r="K974" s="98"/>
      <c r="L974" s="98"/>
      <c r="M974" s="104"/>
      <c r="N974" s="99"/>
      <c r="O974" s="99"/>
      <c r="P974" s="97"/>
      <c r="Q974" s="97"/>
    </row>
    <row r="975" spans="1:17" ht="17.25">
      <c r="A975" s="50">
        <v>972</v>
      </c>
      <c r="B975" s="77" t="s">
        <v>514</v>
      </c>
      <c r="C975" s="77" t="s">
        <v>515</v>
      </c>
      <c r="D975" s="76">
        <v>43524</v>
      </c>
      <c r="E975" s="77" t="s">
        <v>26</v>
      </c>
      <c r="F975" s="78">
        <v>3</v>
      </c>
      <c r="G975" s="238">
        <v>1</v>
      </c>
      <c r="H975" s="80">
        <v>241935</v>
      </c>
      <c r="I975" s="80">
        <v>141</v>
      </c>
      <c r="J975" s="95"/>
      <c r="K975" s="94"/>
      <c r="L975" s="94"/>
      <c r="M975" s="94"/>
      <c r="N975" s="95"/>
      <c r="O975" s="95"/>
      <c r="P975" s="95"/>
      <c r="Q975" s="97"/>
    </row>
    <row r="976" spans="1:17" ht="17.25">
      <c r="A976" s="50">
        <v>973</v>
      </c>
      <c r="B976" s="75" t="s">
        <v>1533</v>
      </c>
      <c r="C976" s="75" t="s">
        <v>1532</v>
      </c>
      <c r="D976" s="76">
        <v>44343</v>
      </c>
      <c r="E976" s="77" t="s">
        <v>26</v>
      </c>
      <c r="F976" s="244">
        <v>15</v>
      </c>
      <c r="G976" s="238">
        <v>1</v>
      </c>
      <c r="H976" s="106">
        <v>219150</v>
      </c>
      <c r="I976" s="106">
        <v>173</v>
      </c>
      <c r="J976" s="97"/>
      <c r="K976" s="98"/>
      <c r="L976" s="98"/>
      <c r="M976" s="104"/>
      <c r="N976" s="99"/>
      <c r="O976" s="99"/>
      <c r="P976" s="97"/>
      <c r="Q976" s="97"/>
    </row>
    <row r="977" spans="1:17" ht="17.25">
      <c r="A977" s="50">
        <v>974</v>
      </c>
      <c r="B977" s="204" t="s">
        <v>1252</v>
      </c>
      <c r="C977" s="204" t="s">
        <v>1253</v>
      </c>
      <c r="D977" s="76">
        <v>42747</v>
      </c>
      <c r="E977" s="57" t="s">
        <v>834</v>
      </c>
      <c r="F977" s="244"/>
      <c r="G977" s="238">
        <v>1</v>
      </c>
      <c r="H977" s="172">
        <v>219000</v>
      </c>
      <c r="I977" s="101">
        <v>200</v>
      </c>
      <c r="J977" s="97"/>
      <c r="K977" s="98"/>
      <c r="L977" s="98"/>
      <c r="M977" s="104"/>
      <c r="N977" s="99"/>
      <c r="O977" s="99"/>
      <c r="P977" s="97"/>
      <c r="Q977" s="97"/>
    </row>
    <row r="978" spans="1:17" ht="17.25">
      <c r="A978" s="50">
        <v>975</v>
      </c>
      <c r="B978" s="75" t="s">
        <v>101</v>
      </c>
      <c r="C978" s="75" t="s">
        <v>102</v>
      </c>
      <c r="D978" s="76">
        <v>44084</v>
      </c>
      <c r="E978" s="313" t="s">
        <v>26</v>
      </c>
      <c r="F978" s="78">
        <v>9</v>
      </c>
      <c r="G978" s="238">
        <v>1</v>
      </c>
      <c r="H978" s="172">
        <v>212020</v>
      </c>
      <c r="I978" s="101">
        <v>132</v>
      </c>
      <c r="J978" s="95"/>
      <c r="K978" s="94"/>
      <c r="L978" s="94"/>
      <c r="M978" s="94"/>
      <c r="N978" s="95"/>
      <c r="O978" s="95"/>
      <c r="P978" s="95"/>
      <c r="Q978" s="97"/>
    </row>
    <row r="979" spans="1:17" ht="17.25">
      <c r="A979" s="50">
        <v>976</v>
      </c>
      <c r="B979" s="75" t="s">
        <v>960</v>
      </c>
      <c r="C979" s="75" t="s">
        <v>961</v>
      </c>
      <c r="D979" s="76">
        <v>43076</v>
      </c>
      <c r="E979" s="157" t="s">
        <v>26</v>
      </c>
      <c r="F979" s="78">
        <v>10</v>
      </c>
      <c r="G979" s="238">
        <v>1</v>
      </c>
      <c r="H979" s="172">
        <v>205760</v>
      </c>
      <c r="I979" s="101">
        <v>172</v>
      </c>
      <c r="J979" s="95"/>
      <c r="K979" s="94"/>
      <c r="L979" s="94"/>
      <c r="M979" s="94"/>
      <c r="N979" s="95"/>
      <c r="O979" s="95"/>
      <c r="P979" s="95"/>
      <c r="Q979" s="97"/>
    </row>
    <row r="980" spans="1:17" ht="17.25">
      <c r="A980" s="50">
        <v>977</v>
      </c>
      <c r="B980" s="75" t="s">
        <v>1150</v>
      </c>
      <c r="C980" s="75" t="s">
        <v>1151</v>
      </c>
      <c r="D980" s="76">
        <v>42866</v>
      </c>
      <c r="E980" s="157" t="s">
        <v>32</v>
      </c>
      <c r="F980" s="78"/>
      <c r="G980" s="238">
        <v>1</v>
      </c>
      <c r="H980" s="172">
        <v>202720</v>
      </c>
      <c r="I980" s="101">
        <v>170</v>
      </c>
      <c r="J980" s="97"/>
      <c r="K980" s="98"/>
      <c r="L980" s="98"/>
      <c r="M980" s="104"/>
      <c r="N980" s="99"/>
      <c r="O980" s="99"/>
      <c r="P980" s="97"/>
      <c r="Q980" s="97"/>
    </row>
    <row r="981" spans="1:17" ht="17.25">
      <c r="A981" s="50">
        <v>978</v>
      </c>
      <c r="B981" s="75" t="s">
        <v>24</v>
      </c>
      <c r="C981" s="75" t="s">
        <v>25</v>
      </c>
      <c r="D981" s="76">
        <v>44329</v>
      </c>
      <c r="E981" s="77" t="s">
        <v>26</v>
      </c>
      <c r="F981" s="78">
        <v>11</v>
      </c>
      <c r="G981" s="238">
        <v>1</v>
      </c>
      <c r="H981" s="106">
        <v>194900</v>
      </c>
      <c r="I981" s="106">
        <v>135</v>
      </c>
      <c r="J981" s="97"/>
      <c r="K981" s="98"/>
      <c r="L981" s="98"/>
      <c r="M981" s="104"/>
      <c r="N981" s="99"/>
      <c r="O981" s="99"/>
      <c r="P981" s="97"/>
      <c r="Q981" s="97"/>
    </row>
    <row r="982" spans="1:17" ht="17.25">
      <c r="A982" s="50">
        <v>979</v>
      </c>
      <c r="B982" s="75" t="s">
        <v>224</v>
      </c>
      <c r="C982" s="75" t="s">
        <v>225</v>
      </c>
      <c r="D982" s="76">
        <v>43874</v>
      </c>
      <c r="E982" s="77" t="s">
        <v>226</v>
      </c>
      <c r="F982" s="78">
        <v>10</v>
      </c>
      <c r="G982" s="238">
        <v>1</v>
      </c>
      <c r="H982" s="172">
        <v>188835</v>
      </c>
      <c r="I982" s="101">
        <v>182</v>
      </c>
      <c r="J982" s="97"/>
      <c r="K982" s="98"/>
      <c r="L982" s="98"/>
      <c r="M982" s="104"/>
      <c r="N982" s="99"/>
      <c r="O982" s="99"/>
      <c r="P982" s="97"/>
      <c r="Q982" s="97"/>
    </row>
    <row r="983" spans="1:17" ht="17.25">
      <c r="A983" s="50">
        <v>980</v>
      </c>
      <c r="B983" s="77" t="s">
        <v>145</v>
      </c>
      <c r="C983" s="77" t="s">
        <v>145</v>
      </c>
      <c r="D983" s="76">
        <v>44049</v>
      </c>
      <c r="E983" s="77" t="s">
        <v>26</v>
      </c>
      <c r="F983" s="78">
        <v>10</v>
      </c>
      <c r="G983" s="238">
        <v>1</v>
      </c>
      <c r="H983" s="172">
        <v>181290</v>
      </c>
      <c r="I983" s="101">
        <v>128</v>
      </c>
      <c r="J983" s="97"/>
      <c r="K983" s="98"/>
      <c r="L983" s="98"/>
      <c r="M983" s="104"/>
      <c r="N983" s="99"/>
      <c r="O983" s="99"/>
      <c r="P983" s="97"/>
      <c r="Q983" s="97"/>
    </row>
    <row r="984" spans="1:17" ht="17.25">
      <c r="A984" s="50">
        <v>981</v>
      </c>
      <c r="B984" s="75" t="s">
        <v>179</v>
      </c>
      <c r="C984" s="75" t="s">
        <v>180</v>
      </c>
      <c r="D984" s="76">
        <v>44021</v>
      </c>
      <c r="E984" s="77" t="s">
        <v>32</v>
      </c>
      <c r="F984" s="78"/>
      <c r="G984" s="238">
        <v>1</v>
      </c>
      <c r="H984" s="172">
        <v>152100</v>
      </c>
      <c r="I984" s="101">
        <v>102</v>
      </c>
      <c r="J984" s="95"/>
      <c r="K984" s="94"/>
      <c r="L984" s="94"/>
      <c r="M984" s="94"/>
      <c r="N984" s="95"/>
      <c r="O984" s="95"/>
      <c r="P984" s="95"/>
      <c r="Q984" s="97"/>
    </row>
    <row r="985" spans="1:17" ht="17.25">
      <c r="A985" s="50">
        <v>982</v>
      </c>
      <c r="B985" s="306" t="s">
        <v>1334</v>
      </c>
      <c r="C985" s="204" t="s">
        <v>1335</v>
      </c>
      <c r="D985" s="76">
        <v>42726</v>
      </c>
      <c r="E985" s="77" t="s">
        <v>32</v>
      </c>
      <c r="F985" s="232"/>
      <c r="G985" s="238">
        <v>1</v>
      </c>
      <c r="H985" s="105">
        <v>142030</v>
      </c>
      <c r="I985" s="125">
        <v>117</v>
      </c>
      <c r="J985" s="95"/>
      <c r="K985" s="94"/>
      <c r="L985" s="94"/>
      <c r="M985" s="94"/>
      <c r="N985" s="95"/>
      <c r="O985" s="95"/>
      <c r="P985" s="95"/>
      <c r="Q985" s="97"/>
    </row>
    <row r="986" spans="1:17" ht="17.25">
      <c r="A986" s="50">
        <v>983</v>
      </c>
      <c r="B986" s="75" t="s">
        <v>1686</v>
      </c>
      <c r="C986" s="75" t="s">
        <v>1685</v>
      </c>
      <c r="D986" s="76">
        <v>44469</v>
      </c>
      <c r="E986" s="77" t="s">
        <v>26</v>
      </c>
      <c r="F986" s="78">
        <v>10</v>
      </c>
      <c r="G986" s="238">
        <v>1</v>
      </c>
      <c r="H986" s="136">
        <v>136500</v>
      </c>
      <c r="I986" s="136">
        <v>114</v>
      </c>
      <c r="J986" s="58"/>
      <c r="K986" s="142"/>
      <c r="L986" s="142"/>
      <c r="M986" s="143"/>
      <c r="N986" s="144"/>
      <c r="O986" s="24"/>
      <c r="P986" s="58"/>
      <c r="Q986" s="58"/>
    </row>
    <row r="987" spans="1:17" ht="17.25">
      <c r="A987" s="50">
        <v>984</v>
      </c>
      <c r="B987" s="204" t="s">
        <v>1249</v>
      </c>
      <c r="C987" s="204" t="s">
        <v>1249</v>
      </c>
      <c r="D987" s="76">
        <v>42747</v>
      </c>
      <c r="E987" s="360" t="s">
        <v>1240</v>
      </c>
      <c r="F987" s="78">
        <v>8</v>
      </c>
      <c r="G987" s="238">
        <v>1</v>
      </c>
      <c r="H987" s="172">
        <v>86960</v>
      </c>
      <c r="I987" s="101">
        <v>213</v>
      </c>
      <c r="J987" s="97"/>
      <c r="K987" s="98"/>
      <c r="L987" s="98"/>
      <c r="M987" s="104"/>
      <c r="N987" s="99"/>
      <c r="O987" s="99"/>
      <c r="P987" s="97"/>
      <c r="Q987" s="97"/>
    </row>
    <row r="988" spans="1:17" ht="17.25">
      <c r="A988" s="50">
        <v>985</v>
      </c>
      <c r="B988" s="75" t="s">
        <v>1519</v>
      </c>
      <c r="C988" s="75" t="s">
        <v>1519</v>
      </c>
      <c r="D988" s="76">
        <v>44329</v>
      </c>
      <c r="E988" s="77" t="s">
        <v>32</v>
      </c>
      <c r="F988" s="78"/>
      <c r="G988" s="238">
        <v>1</v>
      </c>
      <c r="H988" s="106">
        <v>62150</v>
      </c>
      <c r="I988" s="106">
        <v>46</v>
      </c>
      <c r="J988" s="97"/>
      <c r="K988" s="98"/>
      <c r="L988" s="98"/>
      <c r="M988" s="104"/>
      <c r="N988" s="99"/>
      <c r="O988" s="99"/>
      <c r="P988" s="97"/>
      <c r="Q988" s="97"/>
    </row>
    <row r="989" spans="1:17" ht="17.25">
      <c r="A989" s="50">
        <v>986</v>
      </c>
      <c r="B989" s="75" t="s">
        <v>199</v>
      </c>
      <c r="C989" s="75" t="s">
        <v>200</v>
      </c>
      <c r="D989" s="76">
        <v>43902</v>
      </c>
      <c r="E989" s="77" t="s">
        <v>26</v>
      </c>
      <c r="F989" s="78">
        <v>6</v>
      </c>
      <c r="G989" s="238">
        <v>1</v>
      </c>
      <c r="H989" s="80">
        <v>59330</v>
      </c>
      <c r="I989" s="80">
        <v>38</v>
      </c>
      <c r="J989" s="95"/>
      <c r="K989" s="94"/>
      <c r="L989" s="94"/>
      <c r="M989" s="94"/>
      <c r="N989" s="95"/>
      <c r="O989" s="95"/>
      <c r="P989" s="95"/>
      <c r="Q989" s="97"/>
    </row>
    <row r="990" spans="1:17" ht="17.25">
      <c r="A990" s="50">
        <v>987</v>
      </c>
      <c r="B990" s="77" t="s">
        <v>304</v>
      </c>
      <c r="C990" s="77" t="s">
        <v>305</v>
      </c>
      <c r="D990" s="76">
        <v>43762</v>
      </c>
      <c r="E990" s="77" t="s">
        <v>226</v>
      </c>
      <c r="F990" s="78">
        <v>2</v>
      </c>
      <c r="G990" s="238">
        <v>1</v>
      </c>
      <c r="H990" s="80">
        <v>44200</v>
      </c>
      <c r="I990" s="80">
        <v>34</v>
      </c>
      <c r="J990" s="95"/>
      <c r="K990" s="94"/>
      <c r="L990" s="94"/>
      <c r="M990" s="94"/>
      <c r="N990" s="95"/>
      <c r="O990" s="95"/>
      <c r="P990" s="95"/>
      <c r="Q990" s="97"/>
    </row>
    <row r="991" spans="1:17" ht="17.25">
      <c r="A991" s="50">
        <v>988</v>
      </c>
      <c r="B991" s="75" t="s">
        <v>1561</v>
      </c>
      <c r="C991" s="75" t="s">
        <v>1561</v>
      </c>
      <c r="D991" s="76">
        <v>44371</v>
      </c>
      <c r="E991" s="77" t="s">
        <v>32</v>
      </c>
      <c r="F991" s="54"/>
      <c r="G991" s="238">
        <v>1</v>
      </c>
      <c r="H991" s="136">
        <v>43000</v>
      </c>
      <c r="I991" s="136">
        <v>31</v>
      </c>
      <c r="J991" s="58"/>
      <c r="K991" s="142"/>
      <c r="L991" s="142"/>
      <c r="M991" s="143"/>
      <c r="N991" s="144"/>
      <c r="O991" s="24"/>
      <c r="P991" s="58"/>
      <c r="Q991" s="58"/>
    </row>
    <row r="992" spans="1:17" ht="17.25">
      <c r="A992" s="50">
        <v>989</v>
      </c>
      <c r="B992" s="75" t="s">
        <v>1534</v>
      </c>
      <c r="C992" s="75" t="s">
        <v>1534</v>
      </c>
      <c r="D992" s="76">
        <v>44343</v>
      </c>
      <c r="E992" s="77" t="s">
        <v>32</v>
      </c>
      <c r="F992" s="54"/>
      <c r="G992" s="238">
        <v>1</v>
      </c>
      <c r="H992" s="106">
        <v>22000</v>
      </c>
      <c r="I992" s="106">
        <v>17</v>
      </c>
      <c r="J992" s="97"/>
      <c r="K992" s="98"/>
      <c r="L992" s="98"/>
      <c r="M992" s="104"/>
      <c r="N992" s="99"/>
      <c r="O992" s="99"/>
      <c r="P992" s="97"/>
      <c r="Q992" s="97"/>
    </row>
    <row r="993" spans="1:17" ht="17.25">
      <c r="A993" s="50">
        <v>990</v>
      </c>
      <c r="B993" s="75" t="s">
        <v>963</v>
      </c>
      <c r="C993" s="75" t="s">
        <v>964</v>
      </c>
      <c r="D993" s="76">
        <v>43076</v>
      </c>
      <c r="E993" s="157" t="s">
        <v>26</v>
      </c>
      <c r="F993" s="78">
        <v>1</v>
      </c>
      <c r="G993" s="238">
        <v>1</v>
      </c>
      <c r="H993" s="105">
        <v>13400</v>
      </c>
      <c r="I993" s="101">
        <v>14</v>
      </c>
      <c r="J993" s="95"/>
      <c r="K993" s="94"/>
      <c r="L993" s="94"/>
      <c r="M993" s="94"/>
      <c r="N993" s="95"/>
      <c r="O993" s="95"/>
      <c r="P993" s="95"/>
      <c r="Q993" s="97"/>
    </row>
    <row r="994" spans="1:17" ht="17.25">
      <c r="A994" s="50">
        <v>991</v>
      </c>
      <c r="B994" s="75" t="s">
        <v>562</v>
      </c>
      <c r="C994" s="75" t="s">
        <v>563</v>
      </c>
      <c r="D994" s="76">
        <v>43489</v>
      </c>
      <c r="E994" s="77" t="s">
        <v>18</v>
      </c>
      <c r="F994" s="78"/>
      <c r="G994" s="238">
        <v>1</v>
      </c>
      <c r="H994" s="80">
        <v>275.85</v>
      </c>
      <c r="I994" s="81">
        <v>493</v>
      </c>
      <c r="J994" s="97"/>
      <c r="K994" s="98"/>
      <c r="L994" s="98"/>
      <c r="M994" s="104"/>
      <c r="N994" s="99"/>
      <c r="O994" s="99"/>
      <c r="P994" s="97"/>
      <c r="Q994" s="97"/>
    </row>
    <row r="995" spans="1:17" ht="17.25">
      <c r="A995" s="50">
        <v>992</v>
      </c>
      <c r="B995" s="75" t="s">
        <v>193</v>
      </c>
      <c r="C995" s="75" t="s">
        <v>194</v>
      </c>
      <c r="D995" s="76">
        <v>44021</v>
      </c>
      <c r="E995" s="77" t="s">
        <v>32</v>
      </c>
      <c r="F995" s="78"/>
      <c r="G995" s="238">
        <v>1</v>
      </c>
      <c r="H995" s="80">
        <v>0</v>
      </c>
      <c r="I995" s="81">
        <v>0</v>
      </c>
      <c r="J995" s="97"/>
      <c r="K995" s="98"/>
      <c r="L995" s="98"/>
      <c r="M995" s="104"/>
      <c r="N995" s="99"/>
      <c r="O995" s="99"/>
      <c r="P995" s="97"/>
      <c r="Q995" s="97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45"/>
  <sheetViews>
    <sheetView zoomScale="95" zoomScaleNormal="95" zoomScalePageLayoutView="0" workbookViewId="0" topLeftCell="A346">
      <selection activeCell="B322" sqref="B322"/>
    </sheetView>
  </sheetViews>
  <sheetFormatPr defaultColWidth="10.421875" defaultRowHeight="15"/>
  <cols>
    <col min="1" max="1" width="17.421875" style="0" customWidth="1"/>
    <col min="2" max="2" width="16.00390625" style="35" customWidth="1"/>
    <col min="3" max="3" width="41.421875" style="0" customWidth="1"/>
  </cols>
  <sheetData>
    <row r="1" spans="1:2" ht="15">
      <c r="A1" t="s">
        <v>1336</v>
      </c>
      <c r="B1" s="35" t="s">
        <v>1337</v>
      </c>
    </row>
    <row r="2" spans="1:3" ht="15">
      <c r="A2" t="s">
        <v>1338</v>
      </c>
      <c r="B2" s="35">
        <v>355297938</v>
      </c>
      <c r="C2" t="s">
        <v>1339</v>
      </c>
    </row>
    <row r="3" spans="1:3" ht="15">
      <c r="A3" t="s">
        <v>1340</v>
      </c>
      <c r="B3" s="35">
        <v>272854914</v>
      </c>
      <c r="C3" t="s">
        <v>1339</v>
      </c>
    </row>
    <row r="4" spans="1:3" ht="15">
      <c r="A4" t="s">
        <v>1341</v>
      </c>
      <c r="B4" s="35">
        <v>333317861</v>
      </c>
      <c r="C4" t="s">
        <v>1342</v>
      </c>
    </row>
    <row r="5" spans="1:3" ht="15">
      <c r="A5" t="s">
        <v>1343</v>
      </c>
      <c r="B5" s="35">
        <v>221267980</v>
      </c>
      <c r="C5" t="s">
        <v>1342</v>
      </c>
    </row>
    <row r="6" spans="1:3" ht="15">
      <c r="A6" t="s">
        <v>1344</v>
      </c>
      <c r="B6" s="35">
        <v>224401587</v>
      </c>
      <c r="C6" t="s">
        <v>1342</v>
      </c>
    </row>
    <row r="7" spans="1:3" ht="15">
      <c r="A7" t="s">
        <v>1345</v>
      </c>
      <c r="B7" s="35">
        <v>235897531</v>
      </c>
      <c r="C7" t="s">
        <v>1310</v>
      </c>
    </row>
    <row r="8" spans="1:3" ht="15">
      <c r="A8" t="s">
        <v>1346</v>
      </c>
      <c r="B8" s="35">
        <v>376496915</v>
      </c>
      <c r="C8" t="s">
        <v>146</v>
      </c>
    </row>
    <row r="9" spans="1:3" ht="15">
      <c r="A9" t="s">
        <v>1347</v>
      </c>
      <c r="B9" s="35">
        <v>240456880</v>
      </c>
      <c r="C9" t="s">
        <v>146</v>
      </c>
    </row>
    <row r="10" spans="1:3" ht="15">
      <c r="A10" t="s">
        <v>1348</v>
      </c>
      <c r="B10" s="35">
        <v>487298745</v>
      </c>
      <c r="C10" t="s">
        <v>146</v>
      </c>
    </row>
    <row r="11" spans="1:3" ht="15">
      <c r="A11" t="s">
        <v>1349</v>
      </c>
      <c r="B11" s="35">
        <v>375754280</v>
      </c>
      <c r="C11" t="s">
        <v>1262</v>
      </c>
    </row>
    <row r="12" spans="1:3" ht="15">
      <c r="A12" t="s">
        <v>1350</v>
      </c>
      <c r="B12" s="35">
        <v>318598330</v>
      </c>
      <c r="C12" t="s">
        <v>1254</v>
      </c>
    </row>
    <row r="13" spans="1:3" ht="15">
      <c r="A13" t="s">
        <v>1351</v>
      </c>
      <c r="B13" s="35">
        <v>324842250</v>
      </c>
      <c r="C13" t="s">
        <v>1248</v>
      </c>
    </row>
    <row r="14" spans="1:3" ht="15">
      <c r="A14" t="s">
        <v>1352</v>
      </c>
      <c r="B14" s="35">
        <v>299224395</v>
      </c>
      <c r="C14" t="s">
        <v>1248</v>
      </c>
    </row>
    <row r="15" spans="1:3" ht="15">
      <c r="A15" t="s">
        <v>1353</v>
      </c>
      <c r="B15" s="35">
        <v>265102728</v>
      </c>
      <c r="C15" t="s">
        <v>1241</v>
      </c>
    </row>
    <row r="16" spans="1:3" ht="15">
      <c r="A16" t="s">
        <v>1354</v>
      </c>
      <c r="B16" s="35">
        <v>357671820</v>
      </c>
      <c r="C16" t="s">
        <v>1231</v>
      </c>
    </row>
    <row r="17" spans="1:3" ht="15">
      <c r="A17" t="s">
        <v>1355</v>
      </c>
      <c r="B17" s="35">
        <v>280966876</v>
      </c>
      <c r="C17" t="s">
        <v>1231</v>
      </c>
    </row>
    <row r="18" spans="1:3" ht="15">
      <c r="A18" t="s">
        <v>1356</v>
      </c>
      <c r="B18" s="35">
        <v>234856246</v>
      </c>
      <c r="C18" t="s">
        <v>1213</v>
      </c>
    </row>
    <row r="19" spans="1:3" ht="15">
      <c r="A19" t="s">
        <v>1357</v>
      </c>
      <c r="B19" s="35">
        <v>252512247</v>
      </c>
      <c r="C19" t="s">
        <v>1208</v>
      </c>
    </row>
    <row r="20" spans="1:3" ht="15">
      <c r="A20" t="s">
        <v>1358</v>
      </c>
      <c r="B20" s="35">
        <v>267762920</v>
      </c>
      <c r="C20" t="s">
        <v>1203</v>
      </c>
    </row>
    <row r="21" spans="1:3" ht="15">
      <c r="A21" t="s">
        <v>1359</v>
      </c>
      <c r="B21" s="35">
        <v>280239443</v>
      </c>
      <c r="C21" t="s">
        <v>1198</v>
      </c>
    </row>
    <row r="22" spans="1:3" ht="15">
      <c r="A22" t="s">
        <v>1360</v>
      </c>
      <c r="B22" s="35">
        <v>314661638</v>
      </c>
      <c r="C22" t="s">
        <v>1190</v>
      </c>
    </row>
    <row r="23" spans="1:3" ht="15">
      <c r="A23" t="s">
        <v>1361</v>
      </c>
      <c r="B23" s="35">
        <v>243913296</v>
      </c>
      <c r="C23" t="s">
        <v>1190</v>
      </c>
    </row>
    <row r="24" spans="1:3" ht="15">
      <c r="A24" t="s">
        <v>1362</v>
      </c>
      <c r="B24" s="35">
        <v>239622054</v>
      </c>
      <c r="C24" t="s">
        <v>1190</v>
      </c>
    </row>
    <row r="25" spans="1:3" ht="15">
      <c r="A25" t="s">
        <v>1363</v>
      </c>
      <c r="B25" s="35">
        <v>442027681</v>
      </c>
      <c r="C25" t="s">
        <v>1175</v>
      </c>
    </row>
    <row r="26" spans="1:3" ht="15">
      <c r="A26" t="s">
        <v>1364</v>
      </c>
      <c r="B26" s="35">
        <v>309174604</v>
      </c>
      <c r="C26" t="s">
        <v>1175</v>
      </c>
    </row>
    <row r="27" spans="1:3" ht="15">
      <c r="A27" t="s">
        <v>1365</v>
      </c>
      <c r="B27" s="35">
        <v>230313615</v>
      </c>
      <c r="C27" t="s">
        <v>1175</v>
      </c>
    </row>
    <row r="28" spans="1:3" ht="15">
      <c r="A28" t="s">
        <v>1366</v>
      </c>
      <c r="B28" s="35">
        <v>267940125</v>
      </c>
      <c r="C28" t="s">
        <v>1152</v>
      </c>
    </row>
    <row r="29" spans="1:3" ht="15">
      <c r="A29" t="s">
        <v>1367</v>
      </c>
      <c r="B29" s="35">
        <v>233138627</v>
      </c>
      <c r="C29" t="s">
        <v>1152</v>
      </c>
    </row>
    <row r="30" spans="1:3" ht="15">
      <c r="A30" t="s">
        <v>1368</v>
      </c>
      <c r="B30" s="35">
        <v>233017708</v>
      </c>
      <c r="C30" t="s">
        <v>1141</v>
      </c>
    </row>
    <row r="31" spans="1:3" ht="15">
      <c r="A31" t="s">
        <v>1369</v>
      </c>
      <c r="B31" s="35">
        <v>270860315</v>
      </c>
      <c r="C31" t="s">
        <v>1137</v>
      </c>
    </row>
    <row r="32" spans="1:3" ht="15">
      <c r="A32" t="s">
        <v>1370</v>
      </c>
      <c r="B32" s="35">
        <v>205429640</v>
      </c>
      <c r="C32" t="s">
        <v>1137</v>
      </c>
    </row>
    <row r="33" spans="1:3" ht="15">
      <c r="A33" t="s">
        <v>1371</v>
      </c>
      <c r="B33" s="35">
        <v>215588567</v>
      </c>
      <c r="C33" t="s">
        <v>1124</v>
      </c>
    </row>
    <row r="34" spans="1:3" ht="15">
      <c r="A34" t="s">
        <v>1372</v>
      </c>
      <c r="B34" s="35">
        <v>267846791</v>
      </c>
      <c r="C34" t="s">
        <v>1118</v>
      </c>
    </row>
    <row r="35" spans="1:3" ht="15">
      <c r="A35" t="s">
        <v>1373</v>
      </c>
      <c r="B35" s="35">
        <v>221185725</v>
      </c>
      <c r="C35" t="s">
        <v>1114</v>
      </c>
    </row>
    <row r="36" spans="1:3" ht="15">
      <c r="A36" t="s">
        <v>1374</v>
      </c>
      <c r="B36" s="35">
        <v>357396047</v>
      </c>
      <c r="C36" t="s">
        <v>1108</v>
      </c>
    </row>
    <row r="37" spans="1:3" ht="15">
      <c r="A37" t="s">
        <v>1375</v>
      </c>
      <c r="B37" s="35">
        <v>293303507</v>
      </c>
      <c r="C37" t="s">
        <v>1108</v>
      </c>
    </row>
    <row r="38" spans="1:3" ht="15">
      <c r="A38" t="s">
        <v>1376</v>
      </c>
      <c r="B38" s="35">
        <v>349615979</v>
      </c>
      <c r="C38" t="s">
        <v>1101</v>
      </c>
    </row>
    <row r="39" spans="1:3" ht="15">
      <c r="A39" t="s">
        <v>1377</v>
      </c>
      <c r="B39" s="35">
        <v>297681722</v>
      </c>
      <c r="C39" t="s">
        <v>1098</v>
      </c>
    </row>
    <row r="40" spans="1:3" ht="15">
      <c r="A40" t="s">
        <v>1378</v>
      </c>
      <c r="B40" s="35">
        <v>216645602</v>
      </c>
      <c r="C40" t="s">
        <v>1098</v>
      </c>
    </row>
    <row r="41" spans="1:3" ht="15">
      <c r="A41" t="s">
        <v>1379</v>
      </c>
      <c r="B41" s="35">
        <v>261339986</v>
      </c>
      <c r="C41" t="s">
        <v>1088</v>
      </c>
    </row>
    <row r="42" spans="1:3" ht="15">
      <c r="A42" t="s">
        <v>1380</v>
      </c>
      <c r="B42" s="35">
        <v>311358193</v>
      </c>
      <c r="C42" t="s">
        <v>1084</v>
      </c>
    </row>
    <row r="43" spans="1:3" ht="15">
      <c r="A43" t="s">
        <v>1381</v>
      </c>
      <c r="B43" s="35">
        <v>313713275</v>
      </c>
      <c r="C43" t="s">
        <v>172</v>
      </c>
    </row>
    <row r="44" spans="1:3" ht="15">
      <c r="A44" t="s">
        <v>1382</v>
      </c>
      <c r="B44" s="35">
        <v>221817097</v>
      </c>
      <c r="C44" t="s">
        <v>1064</v>
      </c>
    </row>
    <row r="45" spans="1:3" ht="15">
      <c r="A45" t="s">
        <v>1383</v>
      </c>
      <c r="B45" s="35">
        <v>230149340</v>
      </c>
      <c r="C45" t="s">
        <v>1061</v>
      </c>
    </row>
    <row r="46" spans="1:3" ht="15">
      <c r="A46" t="s">
        <v>1384</v>
      </c>
      <c r="B46" s="35">
        <v>267240320</v>
      </c>
      <c r="C46" t="s">
        <v>1053</v>
      </c>
    </row>
    <row r="47" spans="1:3" ht="15">
      <c r="A47" t="s">
        <v>1385</v>
      </c>
      <c r="B47" s="35">
        <v>262709941</v>
      </c>
      <c r="C47" t="s">
        <v>1053</v>
      </c>
    </row>
    <row r="48" spans="1:3" ht="15">
      <c r="A48" t="s">
        <v>1386</v>
      </c>
      <c r="B48" s="35">
        <v>270413704</v>
      </c>
      <c r="C48" t="s">
        <v>1031</v>
      </c>
    </row>
    <row r="49" spans="1:3" ht="15">
      <c r="A49" t="s">
        <v>1387</v>
      </c>
      <c r="B49" s="35">
        <v>192416603</v>
      </c>
      <c r="C49" t="s">
        <v>1031</v>
      </c>
    </row>
    <row r="50" spans="1:3" ht="15">
      <c r="A50" t="s">
        <v>1388</v>
      </c>
      <c r="B50" s="35">
        <v>215285508</v>
      </c>
      <c r="C50" t="s">
        <v>1016</v>
      </c>
    </row>
    <row r="51" spans="1:3" ht="15">
      <c r="A51" t="s">
        <v>1389</v>
      </c>
      <c r="B51" s="35">
        <v>193504252</v>
      </c>
      <c r="C51" t="s">
        <v>1010</v>
      </c>
    </row>
    <row r="52" spans="1:3" ht="15">
      <c r="A52" t="s">
        <v>1390</v>
      </c>
      <c r="B52" s="35">
        <v>258592047</v>
      </c>
      <c r="C52" t="s">
        <v>1004</v>
      </c>
    </row>
    <row r="53" spans="1:3" ht="15">
      <c r="A53" t="s">
        <v>1391</v>
      </c>
      <c r="B53" s="35">
        <v>184428630</v>
      </c>
      <c r="C53" t="s">
        <v>992</v>
      </c>
    </row>
    <row r="54" spans="1:3" ht="15">
      <c r="A54" t="s">
        <v>1392</v>
      </c>
      <c r="B54" s="35">
        <v>445465346</v>
      </c>
      <c r="C54" t="s">
        <v>152</v>
      </c>
    </row>
    <row r="55" spans="1:3" ht="15">
      <c r="A55" t="s">
        <v>1393</v>
      </c>
      <c r="B55" s="35">
        <v>343879216</v>
      </c>
      <c r="C55" t="s">
        <v>152</v>
      </c>
    </row>
    <row r="56" spans="1:3" ht="15">
      <c r="A56" t="s">
        <v>1394</v>
      </c>
      <c r="B56" s="35">
        <v>369721443</v>
      </c>
      <c r="C56" t="s">
        <v>974</v>
      </c>
    </row>
    <row r="57" spans="1:3" ht="15">
      <c r="A57" t="s">
        <v>1395</v>
      </c>
      <c r="B57" s="35">
        <v>324702270</v>
      </c>
      <c r="C57" t="s">
        <v>175</v>
      </c>
    </row>
    <row r="58" spans="1:3" ht="15">
      <c r="A58" t="s">
        <v>1396</v>
      </c>
      <c r="B58" s="35">
        <v>249225003</v>
      </c>
      <c r="C58" t="s">
        <v>175</v>
      </c>
    </row>
    <row r="59" spans="1:3" ht="15">
      <c r="A59" t="s">
        <v>1397</v>
      </c>
      <c r="B59" s="35">
        <v>251663895</v>
      </c>
      <c r="C59" t="s">
        <v>956</v>
      </c>
    </row>
    <row r="60" spans="1:3" ht="15">
      <c r="A60" t="s">
        <v>1398</v>
      </c>
      <c r="B60" s="35">
        <v>535580306</v>
      </c>
      <c r="C60" t="s">
        <v>148</v>
      </c>
    </row>
    <row r="61" spans="1:3" ht="15">
      <c r="A61" t="s">
        <v>1399</v>
      </c>
      <c r="B61" s="35">
        <v>304453127</v>
      </c>
      <c r="C61" t="s">
        <v>148</v>
      </c>
    </row>
    <row r="62" spans="1:3" ht="15">
      <c r="A62" t="s">
        <v>1400</v>
      </c>
      <c r="B62" s="35">
        <v>573383082</v>
      </c>
      <c r="C62" t="s">
        <v>148</v>
      </c>
    </row>
    <row r="63" spans="1:3" ht="15">
      <c r="A63" s="65">
        <v>43104</v>
      </c>
      <c r="B63" s="35">
        <v>363079347</v>
      </c>
      <c r="C63" t="s">
        <v>1401</v>
      </c>
    </row>
    <row r="64" spans="1:3" ht="15">
      <c r="A64" s="65" t="s">
        <v>1402</v>
      </c>
      <c r="B64" s="35">
        <v>327386053</v>
      </c>
      <c r="C64" t="s">
        <v>1401</v>
      </c>
    </row>
    <row r="65" spans="1:3" ht="15">
      <c r="A65" s="65" t="s">
        <v>1403</v>
      </c>
      <c r="B65" s="35">
        <v>277969006</v>
      </c>
      <c r="C65" t="s">
        <v>918</v>
      </c>
    </row>
    <row r="66" spans="1:3" ht="15">
      <c r="A66" s="65" t="s">
        <v>1404</v>
      </c>
      <c r="B66" s="35">
        <v>276085032</v>
      </c>
      <c r="C66" t="s">
        <v>914</v>
      </c>
    </row>
    <row r="67" spans="1:3" ht="15">
      <c r="A67" s="66" t="s">
        <v>1405</v>
      </c>
      <c r="B67" s="35">
        <v>238336504</v>
      </c>
      <c r="C67" t="s">
        <v>914</v>
      </c>
    </row>
    <row r="68" spans="1:3" ht="15">
      <c r="A68" t="s">
        <v>1406</v>
      </c>
      <c r="B68" s="35">
        <v>311351103</v>
      </c>
      <c r="C68" t="s">
        <v>903</v>
      </c>
    </row>
    <row r="69" spans="1:3" ht="15">
      <c r="A69" t="s">
        <v>1407</v>
      </c>
      <c r="B69" s="35">
        <v>459926002</v>
      </c>
      <c r="C69" t="s">
        <v>898</v>
      </c>
    </row>
    <row r="70" spans="1:3" ht="15">
      <c r="A70" t="s">
        <v>1408</v>
      </c>
      <c r="B70" s="35">
        <v>352672190</v>
      </c>
      <c r="C70" t="s">
        <v>898</v>
      </c>
    </row>
    <row r="71" spans="1:3" ht="15">
      <c r="A71" t="s">
        <v>1409</v>
      </c>
      <c r="B71" s="35">
        <v>290356474</v>
      </c>
      <c r="C71" t="s">
        <v>898</v>
      </c>
    </row>
    <row r="72" spans="1:3" ht="15">
      <c r="A72" t="s">
        <v>1410</v>
      </c>
      <c r="B72" s="35">
        <v>244601330</v>
      </c>
      <c r="C72" t="s">
        <v>883</v>
      </c>
    </row>
    <row r="73" spans="1:3" ht="15">
      <c r="A73" t="s">
        <v>1411</v>
      </c>
      <c r="B73" s="35">
        <v>507640834</v>
      </c>
      <c r="C73" t="s">
        <v>863</v>
      </c>
    </row>
    <row r="74" spans="1:3" ht="15">
      <c r="A74" t="s">
        <v>1412</v>
      </c>
      <c r="B74" s="35">
        <v>244725238</v>
      </c>
      <c r="C74" t="s">
        <v>865</v>
      </c>
    </row>
    <row r="75" spans="1:3" ht="15">
      <c r="A75" t="s">
        <v>1413</v>
      </c>
      <c r="B75" s="35">
        <v>356564601</v>
      </c>
      <c r="C75" t="s">
        <v>851</v>
      </c>
    </row>
    <row r="76" spans="1:3" ht="15">
      <c r="A76" t="s">
        <v>1414</v>
      </c>
      <c r="B76" s="35">
        <v>224647562</v>
      </c>
      <c r="C76" t="s">
        <v>849</v>
      </c>
    </row>
    <row r="77" spans="1:3" ht="15">
      <c r="A77" t="s">
        <v>1415</v>
      </c>
      <c r="B77" s="35">
        <v>152181628</v>
      </c>
      <c r="C77" t="s">
        <v>846</v>
      </c>
    </row>
    <row r="78" spans="1:3" ht="15">
      <c r="A78" t="s">
        <v>1416</v>
      </c>
      <c r="B78" s="35">
        <v>125648935</v>
      </c>
      <c r="C78" t="s">
        <v>846</v>
      </c>
    </row>
    <row r="79" spans="1:3" ht="15">
      <c r="A79" t="s">
        <v>1417</v>
      </c>
      <c r="B79" s="35">
        <v>402956771</v>
      </c>
      <c r="C79" t="s">
        <v>135</v>
      </c>
    </row>
    <row r="80" spans="1:3" ht="15">
      <c r="A80" t="s">
        <v>1418</v>
      </c>
      <c r="B80" s="35">
        <v>254465289</v>
      </c>
      <c r="C80" t="s">
        <v>135</v>
      </c>
    </row>
    <row r="81" spans="1:3" ht="15">
      <c r="A81" t="s">
        <v>1419</v>
      </c>
      <c r="B81" s="35">
        <v>227353995</v>
      </c>
      <c r="C81" t="s">
        <v>135</v>
      </c>
    </row>
    <row r="82" spans="1:3" ht="15">
      <c r="A82" t="s">
        <v>1420</v>
      </c>
      <c r="B82" s="35">
        <v>375129174</v>
      </c>
      <c r="C82" t="s">
        <v>806</v>
      </c>
    </row>
    <row r="83" spans="1:3" ht="15">
      <c r="A83" t="s">
        <v>1421</v>
      </c>
      <c r="B83" s="35">
        <v>311938938</v>
      </c>
      <c r="C83" t="s">
        <v>804</v>
      </c>
    </row>
    <row r="84" spans="1:3" ht="15">
      <c r="A84" t="s">
        <v>1422</v>
      </c>
      <c r="B84" s="35">
        <v>228441004</v>
      </c>
      <c r="C84" t="s">
        <v>804</v>
      </c>
    </row>
    <row r="85" spans="1:3" ht="15">
      <c r="A85" t="s">
        <v>1423</v>
      </c>
      <c r="B85" s="35">
        <v>364224924</v>
      </c>
      <c r="C85" t="s">
        <v>796</v>
      </c>
    </row>
    <row r="86" spans="1:3" ht="15">
      <c r="A86" t="s">
        <v>1424</v>
      </c>
      <c r="B86" s="35">
        <v>290223134</v>
      </c>
      <c r="C86" t="s">
        <v>796</v>
      </c>
    </row>
    <row r="87" spans="1:3" ht="15">
      <c r="A87" t="s">
        <v>1425</v>
      </c>
      <c r="B87" s="35">
        <v>307172892</v>
      </c>
      <c r="C87" t="s">
        <v>796</v>
      </c>
    </row>
    <row r="88" spans="1:3" ht="15">
      <c r="A88" t="s">
        <v>1426</v>
      </c>
      <c r="B88" s="35">
        <v>223909776</v>
      </c>
      <c r="C88" t="s">
        <v>1427</v>
      </c>
    </row>
    <row r="89" spans="1:3" ht="15">
      <c r="A89" t="s">
        <v>1428</v>
      </c>
      <c r="B89" s="35">
        <v>309036162</v>
      </c>
      <c r="C89" t="s">
        <v>1429</v>
      </c>
    </row>
    <row r="90" spans="1:3" ht="15">
      <c r="A90" s="67" t="s">
        <v>1430</v>
      </c>
      <c r="B90" s="35">
        <v>297313336</v>
      </c>
      <c r="C90" t="s">
        <v>760</v>
      </c>
    </row>
    <row r="91" spans="1:3" ht="15">
      <c r="A91" s="67" t="s">
        <v>1431</v>
      </c>
      <c r="B91" s="35">
        <v>392596312</v>
      </c>
      <c r="C91" t="s">
        <v>758</v>
      </c>
    </row>
    <row r="92" spans="1:3" ht="15">
      <c r="A92" s="67" t="s">
        <v>1432</v>
      </c>
      <c r="B92" s="35">
        <v>395444892</v>
      </c>
      <c r="C92" t="s">
        <v>754</v>
      </c>
    </row>
    <row r="93" spans="1:3" ht="15">
      <c r="A93" s="67" t="s">
        <v>1433</v>
      </c>
      <c r="B93" s="35">
        <v>338715244</v>
      </c>
      <c r="C93" t="s">
        <v>746</v>
      </c>
    </row>
    <row r="94" spans="1:3" ht="15">
      <c r="A94" s="67" t="s">
        <v>1434</v>
      </c>
      <c r="B94" s="35">
        <v>331687706</v>
      </c>
      <c r="C94" t="s">
        <v>740</v>
      </c>
    </row>
    <row r="95" spans="1:3" ht="15">
      <c r="A95" s="67" t="s">
        <v>1435</v>
      </c>
      <c r="B95" s="35">
        <v>274776362</v>
      </c>
      <c r="C95" t="s">
        <v>740</v>
      </c>
    </row>
    <row r="96" spans="1:3" ht="15">
      <c r="A96" s="67" t="s">
        <v>1436</v>
      </c>
      <c r="B96" s="35">
        <v>316832143</v>
      </c>
      <c r="C96" t="s">
        <v>719</v>
      </c>
    </row>
    <row r="97" spans="1:3" ht="15">
      <c r="A97" s="67" t="s">
        <v>1437</v>
      </c>
      <c r="B97" s="35">
        <v>222046474</v>
      </c>
      <c r="C97" t="s">
        <v>717</v>
      </c>
    </row>
    <row r="98" spans="1:3" ht="15">
      <c r="A98" s="67" t="s">
        <v>1438</v>
      </c>
      <c r="B98" s="35">
        <v>251072131</v>
      </c>
      <c r="C98" t="s">
        <v>710</v>
      </c>
    </row>
    <row r="99" spans="1:3" ht="15">
      <c r="A99" s="67" t="s">
        <v>1439</v>
      </c>
      <c r="B99" s="35">
        <v>253275115</v>
      </c>
      <c r="C99" t="s">
        <v>706</v>
      </c>
    </row>
    <row r="100" spans="1:3" ht="15">
      <c r="A100" s="67" t="s">
        <v>1440</v>
      </c>
      <c r="B100" s="35">
        <v>270872686</v>
      </c>
      <c r="C100" t="s">
        <v>698</v>
      </c>
    </row>
    <row r="101" spans="1:3" ht="15">
      <c r="A101" s="67" t="s">
        <v>1441</v>
      </c>
      <c r="B101" s="35">
        <v>243484927</v>
      </c>
      <c r="C101" t="s">
        <v>687</v>
      </c>
    </row>
    <row r="102" spans="1:3" ht="15">
      <c r="A102" s="67" t="s">
        <v>1442</v>
      </c>
      <c r="B102" s="35">
        <v>341060654</v>
      </c>
      <c r="C102" t="s">
        <v>683</v>
      </c>
    </row>
    <row r="103" spans="1:3" ht="15">
      <c r="A103" s="67" t="s">
        <v>1443</v>
      </c>
      <c r="B103" s="35">
        <v>244364807</v>
      </c>
      <c r="C103" t="s">
        <v>683</v>
      </c>
    </row>
    <row r="104" spans="1:3" ht="15">
      <c r="A104" s="67" t="s">
        <v>1444</v>
      </c>
      <c r="B104" s="35">
        <v>282343504</v>
      </c>
      <c r="C104" t="s">
        <v>683</v>
      </c>
    </row>
    <row r="105" spans="1:3" ht="15">
      <c r="A105" s="67" t="s">
        <v>1445</v>
      </c>
      <c r="B105" s="35">
        <v>210927155</v>
      </c>
      <c r="C105" t="s">
        <v>650</v>
      </c>
    </row>
    <row r="106" spans="1:3" ht="15">
      <c r="A106" s="67" t="s">
        <v>1446</v>
      </c>
      <c r="B106" s="35">
        <v>420399783</v>
      </c>
      <c r="C106" t="s">
        <v>132</v>
      </c>
    </row>
    <row r="107" spans="1:3" ht="15">
      <c r="A107" s="67" t="s">
        <v>1447</v>
      </c>
      <c r="B107" s="35">
        <v>268578223</v>
      </c>
      <c r="C107" t="s">
        <v>132</v>
      </c>
    </row>
    <row r="108" spans="1:3" ht="15">
      <c r="A108" s="67" t="s">
        <v>1448</v>
      </c>
      <c r="B108" s="35">
        <v>369823217</v>
      </c>
      <c r="C108" t="s">
        <v>629</v>
      </c>
    </row>
    <row r="109" spans="1:3" ht="15">
      <c r="A109" s="67" t="s">
        <v>1449</v>
      </c>
      <c r="B109" s="35">
        <v>289710785</v>
      </c>
      <c r="C109" t="s">
        <v>629</v>
      </c>
    </row>
    <row r="110" spans="1:3" ht="15">
      <c r="A110" s="67" t="s">
        <v>1450</v>
      </c>
      <c r="B110" s="35">
        <v>224540598</v>
      </c>
      <c r="C110" t="s">
        <v>629</v>
      </c>
    </row>
    <row r="111" spans="1:3" ht="15">
      <c r="A111" s="67" t="s">
        <v>1451</v>
      </c>
      <c r="B111" s="35">
        <v>356218045</v>
      </c>
      <c r="C111" t="s">
        <v>613</v>
      </c>
    </row>
    <row r="112" spans="1:3" ht="15">
      <c r="A112" s="67" t="s">
        <v>1452</v>
      </c>
      <c r="B112" s="35">
        <v>365025932</v>
      </c>
      <c r="C112" t="s">
        <v>608</v>
      </c>
    </row>
    <row r="113" spans="1:3" ht="15">
      <c r="A113" s="67" t="s">
        <v>1453</v>
      </c>
      <c r="B113" s="35">
        <v>323754813</v>
      </c>
      <c r="C113" t="s">
        <v>608</v>
      </c>
    </row>
    <row r="114" spans="1:3" ht="15">
      <c r="A114" s="67" t="s">
        <v>1454</v>
      </c>
      <c r="B114" s="35">
        <v>627008003</v>
      </c>
      <c r="C114" t="s">
        <v>608</v>
      </c>
    </row>
    <row r="115" spans="1:3" ht="15">
      <c r="A115" s="67" t="s">
        <v>1455</v>
      </c>
      <c r="B115" s="35">
        <v>349873511</v>
      </c>
      <c r="C115" t="s">
        <v>608</v>
      </c>
    </row>
    <row r="116" spans="1:3" ht="15">
      <c r="A116" s="67" t="s">
        <v>1456</v>
      </c>
      <c r="B116" s="35">
        <v>367457443</v>
      </c>
      <c r="C116" t="s">
        <v>572</v>
      </c>
    </row>
    <row r="117" spans="1:3" ht="15">
      <c r="A117" s="67" t="s">
        <v>1457</v>
      </c>
      <c r="B117" s="35">
        <v>363660593.4</v>
      </c>
      <c r="C117" t="s">
        <v>564</v>
      </c>
    </row>
    <row r="118" spans="1:3" ht="15">
      <c r="A118" s="67" t="s">
        <v>1458</v>
      </c>
      <c r="B118" s="35">
        <v>310319373.85</v>
      </c>
      <c r="C118" t="s">
        <v>552</v>
      </c>
    </row>
    <row r="119" spans="1:3" ht="15">
      <c r="A119" s="67" t="s">
        <v>1459</v>
      </c>
      <c r="B119" s="35">
        <v>286744452</v>
      </c>
      <c r="C119" t="s">
        <v>552</v>
      </c>
    </row>
    <row r="120" spans="1:3" ht="15">
      <c r="A120" s="67" t="s">
        <v>1460</v>
      </c>
      <c r="B120" s="35">
        <v>300576227</v>
      </c>
      <c r="C120" t="s">
        <v>538</v>
      </c>
    </row>
    <row r="121" spans="1:3" ht="15">
      <c r="A121" s="67" t="s">
        <v>1461</v>
      </c>
      <c r="B121" s="35">
        <v>392891561</v>
      </c>
      <c r="C121" t="s">
        <v>524</v>
      </c>
    </row>
    <row r="122" spans="1:3" ht="15">
      <c r="A122" t="s">
        <v>1462</v>
      </c>
      <c r="B122" s="35">
        <v>443625930</v>
      </c>
      <c r="C122" t="s">
        <v>518</v>
      </c>
    </row>
    <row r="123" spans="1:3" ht="15">
      <c r="A123" t="s">
        <v>1463</v>
      </c>
      <c r="B123" s="35">
        <v>330918259</v>
      </c>
      <c r="C123" t="s">
        <v>518</v>
      </c>
    </row>
    <row r="124" spans="1:3" ht="15">
      <c r="A124" s="67" t="s">
        <v>1464</v>
      </c>
      <c r="B124" s="35">
        <v>450273905</v>
      </c>
      <c r="C124" t="s">
        <v>150</v>
      </c>
    </row>
    <row r="125" spans="1:3" ht="15">
      <c r="A125" t="s">
        <v>1465</v>
      </c>
      <c r="B125" s="35">
        <v>406710233</v>
      </c>
      <c r="C125" t="s">
        <v>150</v>
      </c>
    </row>
    <row r="126" spans="1:3" ht="15">
      <c r="A126" t="s">
        <v>1466</v>
      </c>
      <c r="B126" s="35">
        <v>209532619</v>
      </c>
      <c r="C126" t="s">
        <v>150</v>
      </c>
    </row>
    <row r="127" spans="1:3" ht="15">
      <c r="A127" t="s">
        <v>1467</v>
      </c>
      <c r="B127" s="35">
        <v>173467173</v>
      </c>
      <c r="C127" t="s">
        <v>150</v>
      </c>
    </row>
    <row r="128" spans="1:3" ht="15">
      <c r="A128" t="s">
        <v>1468</v>
      </c>
      <c r="B128" s="35">
        <v>277959614</v>
      </c>
      <c r="C128" t="s">
        <v>471</v>
      </c>
    </row>
    <row r="129" spans="1:3" ht="15">
      <c r="A129" t="s">
        <v>1469</v>
      </c>
      <c r="B129" s="35">
        <v>255172324</v>
      </c>
      <c r="C129" t="s">
        <v>471</v>
      </c>
    </row>
    <row r="130" spans="1:3" ht="15">
      <c r="A130" t="s">
        <v>1470</v>
      </c>
      <c r="B130" s="35">
        <v>221369762</v>
      </c>
      <c r="C130" t="s">
        <v>460</v>
      </c>
    </row>
    <row r="131" spans="1:3" ht="15">
      <c r="A131" t="s">
        <v>1471</v>
      </c>
      <c r="B131" s="35">
        <v>635521387</v>
      </c>
      <c r="C131" t="s">
        <v>137</v>
      </c>
    </row>
    <row r="132" spans="1:3" ht="15">
      <c r="A132" t="s">
        <v>1472</v>
      </c>
      <c r="B132" s="35">
        <v>352355497</v>
      </c>
      <c r="C132" t="s">
        <v>137</v>
      </c>
    </row>
    <row r="133" spans="1:3" ht="15">
      <c r="A133" t="s">
        <v>1473</v>
      </c>
      <c r="B133" s="35">
        <v>327780284</v>
      </c>
      <c r="C133" t="s">
        <v>137</v>
      </c>
    </row>
    <row r="134" spans="1:3" ht="15">
      <c r="A134" t="s">
        <v>1474</v>
      </c>
      <c r="B134" s="35">
        <v>274254079.95</v>
      </c>
      <c r="C134" t="s">
        <v>428</v>
      </c>
    </row>
    <row r="135" spans="1:3" ht="15">
      <c r="A135" t="s">
        <v>1475</v>
      </c>
      <c r="B135" s="35">
        <v>281980607</v>
      </c>
      <c r="C135" t="s">
        <v>344</v>
      </c>
    </row>
    <row r="136" spans="1:3" ht="15">
      <c r="A136" t="s">
        <v>1476</v>
      </c>
      <c r="B136" s="35">
        <v>232190551</v>
      </c>
      <c r="C136" t="s">
        <v>344</v>
      </c>
    </row>
    <row r="137" spans="1:3" ht="15">
      <c r="A137" t="s">
        <v>1477</v>
      </c>
      <c r="B137" s="35">
        <v>211691040</v>
      </c>
      <c r="C137" t="s">
        <v>411</v>
      </c>
    </row>
    <row r="138" spans="1:3" ht="15">
      <c r="A138" t="s">
        <v>1478</v>
      </c>
      <c r="B138" s="35">
        <v>178702215</v>
      </c>
      <c r="C138" t="s">
        <v>405</v>
      </c>
    </row>
    <row r="139" spans="1:3" ht="15">
      <c r="A139" t="s">
        <v>1479</v>
      </c>
      <c r="B139" s="35">
        <v>239899406</v>
      </c>
      <c r="C139" t="s">
        <v>351</v>
      </c>
    </row>
    <row r="140" spans="1:3" ht="15">
      <c r="A140" t="s">
        <v>1480</v>
      </c>
      <c r="B140" s="35">
        <v>219289205</v>
      </c>
      <c r="C140" t="s">
        <v>383</v>
      </c>
    </row>
    <row r="141" spans="1:3" ht="15">
      <c r="A141" s="67" t="s">
        <v>1481</v>
      </c>
      <c r="B141" s="35">
        <v>398423831</v>
      </c>
      <c r="C141" t="s">
        <v>147</v>
      </c>
    </row>
    <row r="142" spans="1:3" ht="15">
      <c r="A142" t="s">
        <v>1482</v>
      </c>
      <c r="B142" s="35">
        <v>366387160</v>
      </c>
      <c r="C142" t="s">
        <v>342</v>
      </c>
    </row>
    <row r="143" spans="1:3" ht="15">
      <c r="A143" t="s">
        <v>1483</v>
      </c>
      <c r="B143" s="35">
        <v>332938604</v>
      </c>
      <c r="C143" t="s">
        <v>158</v>
      </c>
    </row>
    <row r="144" spans="1:3" ht="15">
      <c r="A144" t="s">
        <v>1484</v>
      </c>
      <c r="B144" s="35">
        <v>271326230</v>
      </c>
      <c r="C144" t="s">
        <v>158</v>
      </c>
    </row>
    <row r="145" spans="1:3" ht="15">
      <c r="A145" t="s">
        <v>1485</v>
      </c>
      <c r="B145" s="35">
        <v>323184785</v>
      </c>
      <c r="C145" t="s">
        <v>349</v>
      </c>
    </row>
    <row r="146" spans="1:3" ht="15">
      <c r="A146" t="s">
        <v>1486</v>
      </c>
      <c r="B146" s="35">
        <v>243290844</v>
      </c>
      <c r="C146" t="s">
        <v>349</v>
      </c>
    </row>
    <row r="147" spans="1:3" ht="15">
      <c r="A147" t="s">
        <v>1487</v>
      </c>
      <c r="B147" s="35">
        <v>347158768</v>
      </c>
      <c r="C147" t="s">
        <v>81</v>
      </c>
    </row>
    <row r="148" spans="1:3" ht="15">
      <c r="A148" s="67" t="s">
        <v>1488</v>
      </c>
      <c r="B148" s="35">
        <v>275957101</v>
      </c>
      <c r="C148" t="s">
        <v>81</v>
      </c>
    </row>
    <row r="149" spans="1:3" ht="15">
      <c r="A149" s="67" t="s">
        <v>1489</v>
      </c>
      <c r="B149" s="35">
        <v>204160115</v>
      </c>
      <c r="C149" t="s">
        <v>81</v>
      </c>
    </row>
    <row r="150" spans="1:3" ht="15">
      <c r="A150" t="s">
        <v>1490</v>
      </c>
      <c r="B150" s="35">
        <v>309845623</v>
      </c>
      <c r="C150" t="s">
        <v>328</v>
      </c>
    </row>
    <row r="151" spans="1:3" ht="15">
      <c r="A151" t="s">
        <v>1491</v>
      </c>
      <c r="B151" s="35">
        <v>191198333</v>
      </c>
      <c r="C151" t="s">
        <v>328</v>
      </c>
    </row>
    <row r="152" spans="1:3" ht="15">
      <c r="A152" t="s">
        <v>1492</v>
      </c>
      <c r="B152" s="35">
        <v>203694773</v>
      </c>
      <c r="C152" t="s">
        <v>314</v>
      </c>
    </row>
    <row r="153" spans="1:3" ht="15">
      <c r="A153" t="s">
        <v>1493</v>
      </c>
      <c r="B153" s="35">
        <v>221842547</v>
      </c>
      <c r="C153" t="s">
        <v>281</v>
      </c>
    </row>
    <row r="154" spans="1:3" ht="15">
      <c r="A154" t="s">
        <v>1494</v>
      </c>
      <c r="B154" s="35">
        <v>333988204</v>
      </c>
      <c r="C154" t="s">
        <v>128</v>
      </c>
    </row>
    <row r="155" spans="1:3" ht="15">
      <c r="A155" s="65">
        <v>43748</v>
      </c>
      <c r="B155" s="35">
        <v>276973318</v>
      </c>
      <c r="C155" t="s">
        <v>278</v>
      </c>
    </row>
    <row r="156" spans="1:3" ht="15">
      <c r="A156" s="65">
        <v>43755</v>
      </c>
      <c r="B156" s="68">
        <v>256075096</v>
      </c>
      <c r="C156" t="s">
        <v>128</v>
      </c>
    </row>
    <row r="157" spans="1:3" ht="15">
      <c r="A157" s="65">
        <v>43762</v>
      </c>
      <c r="B157" s="35">
        <v>175237840</v>
      </c>
      <c r="C157" t="s">
        <v>128</v>
      </c>
    </row>
    <row r="158" spans="1:3" ht="15">
      <c r="A158" s="65">
        <v>43769</v>
      </c>
      <c r="B158" s="35">
        <v>386197692</v>
      </c>
      <c r="C158" t="s">
        <v>1495</v>
      </c>
    </row>
    <row r="159" spans="1:3" ht="15">
      <c r="A159" s="65">
        <v>43776</v>
      </c>
      <c r="B159" s="35">
        <v>303686293</v>
      </c>
      <c r="C159" t="s">
        <v>245</v>
      </c>
    </row>
    <row r="160" spans="1:3" ht="15">
      <c r="A160" s="65">
        <v>43783</v>
      </c>
      <c r="B160" s="35">
        <v>298669932</v>
      </c>
      <c r="C160" t="s">
        <v>1496</v>
      </c>
    </row>
    <row r="161" spans="1:3" ht="15">
      <c r="A161" s="65">
        <v>43790</v>
      </c>
      <c r="B161" s="35">
        <v>462344890</v>
      </c>
      <c r="C161" t="s">
        <v>83</v>
      </c>
    </row>
    <row r="162" spans="1:3" ht="15">
      <c r="A162" s="65">
        <v>43797</v>
      </c>
      <c r="B162" s="35">
        <v>303625677</v>
      </c>
      <c r="C162" t="s">
        <v>83</v>
      </c>
    </row>
    <row r="163" spans="1:3" ht="15">
      <c r="A163" s="65">
        <v>43804</v>
      </c>
      <c r="B163" s="35">
        <v>249719885</v>
      </c>
      <c r="C163" t="s">
        <v>83</v>
      </c>
    </row>
    <row r="164" spans="1:3" ht="15">
      <c r="A164" s="65">
        <v>43811</v>
      </c>
      <c r="B164" s="35">
        <v>295818490</v>
      </c>
      <c r="C164" t="s">
        <v>103</v>
      </c>
    </row>
    <row r="165" spans="1:3" ht="15">
      <c r="A165" s="65">
        <v>43818</v>
      </c>
      <c r="B165" s="35">
        <v>618639200</v>
      </c>
      <c r="C165" t="s">
        <v>154</v>
      </c>
    </row>
    <row r="166" spans="1:3" ht="15">
      <c r="A166" s="65">
        <v>43825</v>
      </c>
      <c r="B166" s="35">
        <v>651499820</v>
      </c>
      <c r="C166" t="s">
        <v>154</v>
      </c>
    </row>
    <row r="167" spans="1:3" ht="15">
      <c r="A167" s="65">
        <v>43832</v>
      </c>
      <c r="B167" s="35">
        <v>488139288</v>
      </c>
      <c r="C167" t="s">
        <v>154</v>
      </c>
    </row>
    <row r="168" spans="1:3" ht="15">
      <c r="A168" s="65">
        <v>43839</v>
      </c>
      <c r="B168" s="35">
        <v>288679939</v>
      </c>
      <c r="C168" t="s">
        <v>120</v>
      </c>
    </row>
    <row r="169" spans="1:3" ht="15">
      <c r="A169" s="65">
        <v>43846</v>
      </c>
      <c r="B169" s="35">
        <v>381531600</v>
      </c>
      <c r="C169" t="s">
        <v>51</v>
      </c>
    </row>
    <row r="170" spans="1:3" ht="15">
      <c r="A170" s="65">
        <v>43853</v>
      </c>
      <c r="B170" s="35">
        <v>336279002</v>
      </c>
      <c r="C170" t="s">
        <v>51</v>
      </c>
    </row>
    <row r="171" spans="1:3" ht="15">
      <c r="A171" s="65">
        <v>43860</v>
      </c>
      <c r="B171" s="35">
        <v>322575468</v>
      </c>
      <c r="C171" t="s">
        <v>51</v>
      </c>
    </row>
    <row r="172" spans="1:3" ht="15">
      <c r="A172" s="65">
        <v>43867</v>
      </c>
      <c r="B172" s="35">
        <v>320032505</v>
      </c>
      <c r="C172" t="s">
        <v>116</v>
      </c>
    </row>
    <row r="173" spans="1:3" ht="15">
      <c r="A173" s="65">
        <v>43874</v>
      </c>
      <c r="B173" s="35">
        <v>344950541</v>
      </c>
      <c r="C173" t="s">
        <v>139</v>
      </c>
    </row>
    <row r="174" spans="1:3" ht="15">
      <c r="A174" s="65">
        <v>43881</v>
      </c>
      <c r="B174" s="35">
        <v>267670182</v>
      </c>
      <c r="C174" t="s">
        <v>85</v>
      </c>
    </row>
    <row r="175" spans="1:3" ht="15">
      <c r="A175" s="65">
        <v>43888</v>
      </c>
      <c r="B175" s="35">
        <v>255278509</v>
      </c>
      <c r="C175" t="s">
        <v>118</v>
      </c>
    </row>
    <row r="176" spans="1:3" ht="15">
      <c r="A176" s="65">
        <v>43895</v>
      </c>
      <c r="B176" s="35">
        <v>222428938</v>
      </c>
      <c r="C176" t="s">
        <v>118</v>
      </c>
    </row>
    <row r="177" spans="1:3" ht="15">
      <c r="A177" s="65">
        <v>43902</v>
      </c>
      <c r="B177" s="35">
        <v>37601566</v>
      </c>
      <c r="C177" t="s">
        <v>129</v>
      </c>
    </row>
    <row r="178" spans="1:2" ht="15">
      <c r="A178" s="65">
        <v>43909</v>
      </c>
      <c r="B178" s="35">
        <v>0</v>
      </c>
    </row>
    <row r="179" spans="1:2" ht="15">
      <c r="A179" s="65">
        <v>43916</v>
      </c>
      <c r="B179" s="35">
        <v>0</v>
      </c>
    </row>
    <row r="180" spans="1:2" ht="15">
      <c r="A180" s="65">
        <v>43923</v>
      </c>
      <c r="B180" s="35">
        <v>0</v>
      </c>
    </row>
    <row r="181" spans="1:2" ht="15">
      <c r="A181" s="65">
        <v>43930</v>
      </c>
      <c r="B181" s="35">
        <v>0</v>
      </c>
    </row>
    <row r="182" spans="1:2" ht="15">
      <c r="A182" s="65">
        <v>43937</v>
      </c>
      <c r="B182" s="35">
        <v>0</v>
      </c>
    </row>
    <row r="183" spans="1:2" ht="15">
      <c r="A183" s="65">
        <v>43944</v>
      </c>
      <c r="B183" s="35">
        <v>0</v>
      </c>
    </row>
    <row r="184" spans="1:2" ht="15">
      <c r="A184" s="65">
        <v>43951</v>
      </c>
      <c r="B184" s="35">
        <v>0</v>
      </c>
    </row>
    <row r="185" spans="1:2" ht="15">
      <c r="A185" s="65">
        <v>43958</v>
      </c>
      <c r="B185" s="35">
        <v>0</v>
      </c>
    </row>
    <row r="186" spans="1:2" ht="15">
      <c r="A186" s="65">
        <v>43965</v>
      </c>
      <c r="B186" s="35">
        <v>0</v>
      </c>
    </row>
    <row r="187" spans="1:2" ht="15">
      <c r="A187" s="65">
        <v>43972</v>
      </c>
      <c r="B187" s="35">
        <v>0</v>
      </c>
    </row>
    <row r="188" spans="1:2" ht="15">
      <c r="A188" s="65">
        <v>43979</v>
      </c>
      <c r="B188" s="35">
        <v>0</v>
      </c>
    </row>
    <row r="189" spans="1:2" ht="15">
      <c r="A189" s="65">
        <v>43986</v>
      </c>
      <c r="B189" s="35">
        <v>0</v>
      </c>
    </row>
    <row r="190" spans="1:2" ht="15">
      <c r="A190" s="65">
        <v>43993</v>
      </c>
      <c r="B190" s="35">
        <v>0</v>
      </c>
    </row>
    <row r="191" spans="1:3" ht="15">
      <c r="A191" s="65">
        <v>44000</v>
      </c>
      <c r="B191" s="35">
        <v>4525544</v>
      </c>
      <c r="C191" t="s">
        <v>129</v>
      </c>
    </row>
    <row r="192" spans="1:3" ht="15">
      <c r="A192" s="65">
        <v>44007</v>
      </c>
      <c r="B192" s="35">
        <v>8921349</v>
      </c>
      <c r="C192" t="s">
        <v>129</v>
      </c>
    </row>
    <row r="193" spans="1:3" ht="15">
      <c r="A193" s="65">
        <v>44014</v>
      </c>
      <c r="B193" s="35">
        <v>43714970</v>
      </c>
      <c r="C193" t="s">
        <v>105</v>
      </c>
    </row>
    <row r="194" spans="1:3" ht="15">
      <c r="A194" s="65">
        <v>44021</v>
      </c>
      <c r="B194" s="35">
        <v>48710072</v>
      </c>
      <c r="C194" t="s">
        <v>105</v>
      </c>
    </row>
    <row r="195" spans="1:3" ht="15">
      <c r="A195" s="65">
        <v>44028</v>
      </c>
      <c r="B195" s="35">
        <v>64472345</v>
      </c>
      <c r="C195" t="s">
        <v>105</v>
      </c>
    </row>
    <row r="196" spans="1:3" ht="15">
      <c r="A196" s="65">
        <v>44035</v>
      </c>
      <c r="B196" s="35">
        <v>83224455</v>
      </c>
      <c r="C196" t="s">
        <v>38</v>
      </c>
    </row>
    <row r="197" spans="1:3" ht="15">
      <c r="A197" s="65">
        <v>44042</v>
      </c>
      <c r="B197" s="35">
        <v>72796879</v>
      </c>
      <c r="C197" t="s">
        <v>53</v>
      </c>
    </row>
    <row r="198" spans="1:3" ht="15">
      <c r="A198" s="65">
        <v>44049</v>
      </c>
      <c r="B198" s="35">
        <v>82074021</v>
      </c>
      <c r="C198" t="s">
        <v>53</v>
      </c>
    </row>
    <row r="199" spans="1:3" ht="15">
      <c r="A199" s="65">
        <v>44056</v>
      </c>
      <c r="B199" s="35">
        <v>90057376</v>
      </c>
      <c r="C199" t="s">
        <v>53</v>
      </c>
    </row>
    <row r="200" spans="1:3" ht="15">
      <c r="A200" s="65">
        <v>44063</v>
      </c>
      <c r="B200" s="35">
        <v>71892764</v>
      </c>
      <c r="C200" t="s">
        <v>53</v>
      </c>
    </row>
    <row r="201" spans="1:3" ht="15">
      <c r="A201" s="65">
        <v>44070</v>
      </c>
      <c r="B201" s="35">
        <v>153420104</v>
      </c>
      <c r="C201" t="s">
        <v>29</v>
      </c>
    </row>
    <row r="202" spans="1:3" ht="15">
      <c r="A202" s="65">
        <v>44077</v>
      </c>
      <c r="B202" s="35">
        <v>146615020</v>
      </c>
      <c r="C202" t="s">
        <v>54</v>
      </c>
    </row>
    <row r="203" spans="1:3" ht="15">
      <c r="A203" s="65">
        <v>44084</v>
      </c>
      <c r="B203" s="35">
        <v>144423286</v>
      </c>
      <c r="C203" t="s">
        <v>73</v>
      </c>
    </row>
    <row r="204" spans="1:3" ht="15">
      <c r="A204" s="65">
        <v>44091</v>
      </c>
      <c r="B204" s="35">
        <v>95139530</v>
      </c>
      <c r="C204" t="s">
        <v>35</v>
      </c>
    </row>
    <row r="205" spans="1:3" ht="15">
      <c r="A205" s="65">
        <v>44098</v>
      </c>
      <c r="B205" s="35">
        <v>105559367</v>
      </c>
      <c r="C205" t="s">
        <v>40</v>
      </c>
    </row>
    <row r="206" spans="1:3" ht="15">
      <c r="A206" s="65">
        <v>44105</v>
      </c>
      <c r="B206" s="35">
        <v>78212920</v>
      </c>
      <c r="C206" t="s">
        <v>35</v>
      </c>
    </row>
    <row r="207" spans="1:3" ht="15">
      <c r="A207" s="65">
        <v>44112</v>
      </c>
      <c r="B207" s="35">
        <v>86995587</v>
      </c>
      <c r="C207" t="s">
        <v>67</v>
      </c>
    </row>
    <row r="208" spans="1:3" ht="15">
      <c r="A208" s="65">
        <v>44119</v>
      </c>
      <c r="B208" s="35">
        <v>82153340</v>
      </c>
      <c r="C208" t="s">
        <v>35</v>
      </c>
    </row>
    <row r="209" spans="1:3" ht="15">
      <c r="A209" s="65">
        <v>44126</v>
      </c>
      <c r="B209" s="35">
        <v>100086885</v>
      </c>
      <c r="C209" t="s">
        <v>35</v>
      </c>
    </row>
    <row r="210" spans="1:3" ht="15">
      <c r="A210" s="65">
        <v>44133</v>
      </c>
      <c r="B210" s="35">
        <v>74180406.565</v>
      </c>
      <c r="C210" t="s">
        <v>35</v>
      </c>
    </row>
    <row r="211" spans="1:3" ht="15">
      <c r="A211" s="65">
        <v>44140</v>
      </c>
      <c r="B211" s="35">
        <v>29835938</v>
      </c>
      <c r="C211" t="s">
        <v>1497</v>
      </c>
    </row>
    <row r="212" spans="1:2" ht="15">
      <c r="A212" s="65">
        <v>44147</v>
      </c>
      <c r="B212" s="35">
        <v>0</v>
      </c>
    </row>
    <row r="213" spans="1:2" ht="15">
      <c r="A213" s="65">
        <v>44154</v>
      </c>
      <c r="B213" s="35">
        <v>0</v>
      </c>
    </row>
    <row r="214" spans="1:2" ht="15">
      <c r="A214" s="65">
        <v>44161</v>
      </c>
      <c r="B214" s="35">
        <v>0</v>
      </c>
    </row>
    <row r="215" spans="1:2" ht="15">
      <c r="A215" s="65">
        <v>44168</v>
      </c>
      <c r="B215" s="35">
        <v>0</v>
      </c>
    </row>
    <row r="216" spans="1:2" ht="15">
      <c r="A216" s="65">
        <v>44175</v>
      </c>
      <c r="B216" s="35">
        <v>0</v>
      </c>
    </row>
    <row r="217" spans="1:2" ht="15">
      <c r="A217" s="65">
        <v>44182</v>
      </c>
      <c r="B217" s="35">
        <v>0</v>
      </c>
    </row>
    <row r="218" spans="1:2" ht="15">
      <c r="A218" s="65">
        <v>44189</v>
      </c>
      <c r="B218" s="35">
        <v>0</v>
      </c>
    </row>
    <row r="219" spans="1:2" ht="15">
      <c r="A219" s="65">
        <v>44196</v>
      </c>
      <c r="B219" s="35">
        <v>0</v>
      </c>
    </row>
    <row r="220" spans="1:2" ht="15">
      <c r="A220" s="65">
        <v>44203</v>
      </c>
      <c r="B220" s="35">
        <v>0</v>
      </c>
    </row>
    <row r="221" spans="1:2" ht="15">
      <c r="A221" s="65">
        <v>44210</v>
      </c>
      <c r="B221" s="35">
        <v>0</v>
      </c>
    </row>
    <row r="222" spans="1:2" ht="15">
      <c r="A222" s="65">
        <v>44217</v>
      </c>
      <c r="B222" s="35">
        <v>0</v>
      </c>
    </row>
    <row r="223" spans="1:2" ht="15">
      <c r="A223" s="65">
        <v>44224</v>
      </c>
      <c r="B223" s="35">
        <v>0</v>
      </c>
    </row>
    <row r="224" spans="1:2" ht="15">
      <c r="A224" s="65">
        <v>44231</v>
      </c>
      <c r="B224" s="35">
        <v>0</v>
      </c>
    </row>
    <row r="225" spans="1:2" ht="15">
      <c r="A225" s="65">
        <v>44238</v>
      </c>
      <c r="B225" s="35">
        <v>0</v>
      </c>
    </row>
    <row r="226" spans="1:2" ht="15">
      <c r="A226" s="65">
        <v>44245</v>
      </c>
      <c r="B226" s="35">
        <v>0</v>
      </c>
    </row>
    <row r="227" spans="1:2" ht="15">
      <c r="A227" s="65">
        <v>44252</v>
      </c>
      <c r="B227" s="35">
        <v>0</v>
      </c>
    </row>
    <row r="228" spans="1:2" ht="15">
      <c r="A228" s="65">
        <v>44259</v>
      </c>
      <c r="B228" s="35">
        <v>0</v>
      </c>
    </row>
    <row r="229" spans="1:2" ht="15">
      <c r="A229" s="65">
        <v>44266</v>
      </c>
      <c r="B229" s="35">
        <v>0</v>
      </c>
    </row>
    <row r="230" spans="1:2" ht="15">
      <c r="A230" s="65">
        <v>44273</v>
      </c>
      <c r="B230" s="35">
        <v>0</v>
      </c>
    </row>
    <row r="231" spans="1:2" ht="15">
      <c r="A231" s="65">
        <v>44280</v>
      </c>
      <c r="B231" s="35">
        <v>0</v>
      </c>
    </row>
    <row r="232" spans="1:2" ht="15">
      <c r="A232" s="65">
        <v>44287</v>
      </c>
      <c r="B232" s="35">
        <v>0</v>
      </c>
    </row>
    <row r="233" spans="1:2" ht="15">
      <c r="A233" s="65">
        <v>44294</v>
      </c>
      <c r="B233" s="35">
        <v>0</v>
      </c>
    </row>
    <row r="234" spans="1:2" ht="15">
      <c r="A234" s="65">
        <v>44301</v>
      </c>
      <c r="B234" s="35">
        <v>0</v>
      </c>
    </row>
    <row r="235" spans="1:2" ht="15">
      <c r="A235" s="65">
        <v>44308</v>
      </c>
      <c r="B235" s="35">
        <v>0</v>
      </c>
    </row>
    <row r="236" spans="1:3" ht="15">
      <c r="A236" s="65">
        <v>44315</v>
      </c>
      <c r="B236" s="35">
        <v>536165</v>
      </c>
      <c r="C236" t="s">
        <v>1497</v>
      </c>
    </row>
    <row r="237" spans="1:3" ht="15">
      <c r="A237" s="65">
        <v>44322</v>
      </c>
      <c r="B237" s="35">
        <v>4259420</v>
      </c>
      <c r="C237" s="151" t="s">
        <v>13</v>
      </c>
    </row>
    <row r="238" spans="1:3" ht="15">
      <c r="A238" s="65">
        <v>44329</v>
      </c>
      <c r="B238" s="35">
        <v>9900986</v>
      </c>
      <c r="C238" s="150" t="s">
        <v>1521</v>
      </c>
    </row>
    <row r="239" spans="1:3" ht="15">
      <c r="A239" s="65">
        <v>44336</v>
      </c>
      <c r="B239" s="35">
        <v>19733658</v>
      </c>
      <c r="C239" s="150" t="s">
        <v>1530</v>
      </c>
    </row>
    <row r="240" spans="1:3" ht="15">
      <c r="A240" s="65">
        <v>44343</v>
      </c>
      <c r="B240" s="35">
        <v>19314904</v>
      </c>
      <c r="C240" s="151" t="s">
        <v>1526</v>
      </c>
    </row>
    <row r="241" spans="1:3" ht="15">
      <c r="A241" s="65">
        <v>44350</v>
      </c>
      <c r="B241" s="35">
        <v>57660650</v>
      </c>
      <c r="C241" t="s">
        <v>1543</v>
      </c>
    </row>
    <row r="242" spans="1:3" ht="15">
      <c r="A242" s="65">
        <v>44357</v>
      </c>
      <c r="B242" s="35">
        <v>89401092</v>
      </c>
      <c r="C242" t="s">
        <v>1545</v>
      </c>
    </row>
    <row r="243" spans="1:3" ht="15">
      <c r="A243" s="65">
        <v>44364</v>
      </c>
      <c r="B243" s="35">
        <v>83889885</v>
      </c>
      <c r="C243" t="s">
        <v>1552</v>
      </c>
    </row>
    <row r="244" spans="1:3" ht="15">
      <c r="A244" s="65">
        <v>44371</v>
      </c>
      <c r="B244" s="35">
        <v>142923266</v>
      </c>
      <c r="C244" t="s">
        <v>1556</v>
      </c>
    </row>
    <row r="245" spans="1:3" ht="15">
      <c r="A245" s="65">
        <v>44378</v>
      </c>
      <c r="B245" s="35">
        <v>191700462</v>
      </c>
      <c r="C245" t="s">
        <v>1556</v>
      </c>
    </row>
    <row r="246" spans="1:3" ht="15">
      <c r="A246" s="65">
        <v>44385</v>
      </c>
      <c r="B246" s="35">
        <v>324353118</v>
      </c>
      <c r="C246" t="s">
        <v>1577</v>
      </c>
    </row>
    <row r="247" spans="1:3" ht="15">
      <c r="A247" s="65">
        <v>44392</v>
      </c>
      <c r="B247" s="35">
        <v>285220862</v>
      </c>
      <c r="C247" t="s">
        <v>1577</v>
      </c>
    </row>
    <row r="248" spans="1:3" ht="15">
      <c r="A248" s="65">
        <v>44399</v>
      </c>
      <c r="B248" s="35">
        <v>201653170</v>
      </c>
      <c r="C248" t="s">
        <v>1596</v>
      </c>
    </row>
    <row r="249" spans="1:3" ht="15">
      <c r="A249" s="65">
        <v>44406</v>
      </c>
      <c r="B249" s="35">
        <v>261920225</v>
      </c>
      <c r="C249" t="s">
        <v>1607</v>
      </c>
    </row>
    <row r="250" spans="1:3" ht="15">
      <c r="A250" s="65">
        <v>44413</v>
      </c>
      <c r="B250" s="35">
        <v>261540823</v>
      </c>
      <c r="C250" t="s">
        <v>1614</v>
      </c>
    </row>
    <row r="251" spans="1:3" ht="15">
      <c r="A251" s="65">
        <v>44420</v>
      </c>
      <c r="B251" s="35">
        <v>249358968</v>
      </c>
      <c r="C251" t="s">
        <v>1622</v>
      </c>
    </row>
    <row r="252" spans="1:3" ht="15">
      <c r="A252" s="65">
        <v>44427</v>
      </c>
      <c r="B252" s="35">
        <v>216713897</v>
      </c>
      <c r="C252" t="s">
        <v>1622</v>
      </c>
    </row>
    <row r="253" spans="1:3" ht="15">
      <c r="A253" s="65">
        <v>44434</v>
      </c>
      <c r="B253" s="35">
        <v>251070646</v>
      </c>
      <c r="C253" t="s">
        <v>1622</v>
      </c>
    </row>
    <row r="254" spans="1:3" ht="15">
      <c r="A254" s="65">
        <v>44441</v>
      </c>
      <c r="B254" s="35">
        <v>201565457</v>
      </c>
      <c r="C254" t="s">
        <v>1652</v>
      </c>
    </row>
    <row r="255" spans="1:3" ht="15">
      <c r="A255" s="65">
        <v>44448</v>
      </c>
      <c r="B255" s="35">
        <v>200521286</v>
      </c>
      <c r="C255" t="s">
        <v>1659</v>
      </c>
    </row>
    <row r="256" spans="1:3" ht="15">
      <c r="A256" s="65">
        <v>44455</v>
      </c>
      <c r="B256" s="35">
        <v>178085054</v>
      </c>
      <c r="C256" t="s">
        <v>1652</v>
      </c>
    </row>
    <row r="257" spans="1:3" ht="15">
      <c r="A257" s="65">
        <v>44462</v>
      </c>
      <c r="B257" s="35">
        <v>126842298</v>
      </c>
      <c r="C257" t="s">
        <v>1652</v>
      </c>
    </row>
    <row r="258" spans="1:3" ht="15">
      <c r="A258" s="65">
        <v>44469</v>
      </c>
      <c r="B258" s="35">
        <v>260497074</v>
      </c>
      <c r="C258" t="s">
        <v>1681</v>
      </c>
    </row>
    <row r="259" spans="1:3" ht="15">
      <c r="A259" s="65">
        <v>44476</v>
      </c>
      <c r="B259" s="35">
        <v>221295134</v>
      </c>
      <c r="C259" t="s">
        <v>1681</v>
      </c>
    </row>
    <row r="260" spans="1:3" ht="15">
      <c r="A260" s="65">
        <v>44483</v>
      </c>
      <c r="B260" s="35">
        <v>323664015</v>
      </c>
      <c r="C260" t="s">
        <v>1695</v>
      </c>
    </row>
    <row r="261" spans="1:3" ht="15">
      <c r="A261" s="65">
        <v>44490</v>
      </c>
      <c r="B261" s="35">
        <v>376720059</v>
      </c>
      <c r="C261" t="s">
        <v>1699</v>
      </c>
    </row>
    <row r="262" spans="1:3" ht="15">
      <c r="A262" s="65">
        <v>44497</v>
      </c>
      <c r="B262" s="35">
        <v>324713048</v>
      </c>
      <c r="C262" t="s">
        <v>1699</v>
      </c>
    </row>
    <row r="263" spans="1:3" ht="15">
      <c r="A263" s="65">
        <v>44504</v>
      </c>
      <c r="B263" s="35">
        <v>289590598</v>
      </c>
      <c r="C263" t="s">
        <v>1718</v>
      </c>
    </row>
    <row r="264" spans="1:3" ht="15">
      <c r="A264" s="65">
        <v>44511</v>
      </c>
      <c r="B264" s="35">
        <v>172933246</v>
      </c>
      <c r="C264" t="s">
        <v>1718</v>
      </c>
    </row>
    <row r="265" spans="1:3" ht="15">
      <c r="A265" s="65">
        <v>44518</v>
      </c>
      <c r="B265" s="35">
        <v>130222099</v>
      </c>
      <c r="C265" t="s">
        <v>1734</v>
      </c>
    </row>
    <row r="266" spans="1:3" ht="15">
      <c r="A266" s="65">
        <v>44525</v>
      </c>
      <c r="B266" s="35">
        <v>183898611</v>
      </c>
      <c r="C266" t="s">
        <v>1736</v>
      </c>
    </row>
    <row r="267" spans="1:3" ht="15">
      <c r="A267" s="65">
        <v>44532</v>
      </c>
      <c r="B267" s="35">
        <v>174283696</v>
      </c>
      <c r="C267" t="s">
        <v>1736</v>
      </c>
    </row>
    <row r="268" spans="1:3" ht="15">
      <c r="A268" s="65">
        <v>44539</v>
      </c>
      <c r="B268" s="35">
        <v>147467695</v>
      </c>
      <c r="C268" t="s">
        <v>1744</v>
      </c>
    </row>
    <row r="269" spans="1:3" ht="15">
      <c r="A269" s="65">
        <v>44546</v>
      </c>
      <c r="B269" s="35">
        <v>427247758</v>
      </c>
      <c r="C269" t="s">
        <v>1752</v>
      </c>
    </row>
    <row r="270" spans="1:3" ht="15">
      <c r="A270" s="65">
        <v>44553</v>
      </c>
      <c r="B270" s="35">
        <v>231814905</v>
      </c>
      <c r="C270" t="s">
        <v>1752</v>
      </c>
    </row>
    <row r="271" spans="1:3" ht="15">
      <c r="A271" s="65">
        <v>44560</v>
      </c>
      <c r="B271" s="35">
        <v>307084350</v>
      </c>
      <c r="C271" t="s">
        <v>1752</v>
      </c>
    </row>
    <row r="272" spans="1:3" ht="15">
      <c r="A272" s="65">
        <v>44567</v>
      </c>
      <c r="B272" s="35">
        <v>247538978</v>
      </c>
      <c r="C272" t="s">
        <v>1752</v>
      </c>
    </row>
    <row r="273" spans="1:3" ht="15">
      <c r="A273" s="65">
        <v>44574</v>
      </c>
      <c r="B273" s="35">
        <v>199610875</v>
      </c>
      <c r="C273" t="s">
        <v>1752</v>
      </c>
    </row>
    <row r="274" spans="1:3" ht="15">
      <c r="A274" s="65">
        <v>44581</v>
      </c>
      <c r="B274" s="35">
        <v>175669725</v>
      </c>
      <c r="C274" t="s">
        <v>1752</v>
      </c>
    </row>
    <row r="275" spans="1:3" ht="15">
      <c r="A275" s="65">
        <v>44588</v>
      </c>
      <c r="B275" s="35">
        <v>153192285</v>
      </c>
      <c r="C275" t="s">
        <v>1752</v>
      </c>
    </row>
    <row r="276" spans="1:3" ht="15">
      <c r="A276" s="65">
        <v>44595</v>
      </c>
      <c r="B276" s="35">
        <v>170841980</v>
      </c>
      <c r="C276" t="s">
        <v>1792</v>
      </c>
    </row>
    <row r="277" spans="1:3" ht="15">
      <c r="A277" s="65">
        <v>44602</v>
      </c>
      <c r="B277" s="35">
        <v>302480635</v>
      </c>
      <c r="C277" t="s">
        <v>1797</v>
      </c>
    </row>
    <row r="278" spans="1:3" ht="15">
      <c r="A278" s="65">
        <v>44609</v>
      </c>
      <c r="B278" s="35">
        <v>297061705</v>
      </c>
      <c r="C278" t="s">
        <v>1797</v>
      </c>
    </row>
    <row r="279" spans="1:3" ht="15">
      <c r="A279" s="65">
        <v>44616</v>
      </c>
      <c r="B279" s="35">
        <v>226319391</v>
      </c>
      <c r="C279" t="s">
        <v>1797</v>
      </c>
    </row>
    <row r="280" spans="1:3" ht="15">
      <c r="A280" s="65">
        <v>44623</v>
      </c>
      <c r="B280" s="35">
        <v>293067455</v>
      </c>
      <c r="C280" t="s">
        <v>1810</v>
      </c>
    </row>
    <row r="281" spans="1:3" ht="15">
      <c r="A281" s="65">
        <v>44630</v>
      </c>
      <c r="B281" s="35">
        <v>259209035</v>
      </c>
      <c r="C281" t="s">
        <v>1810</v>
      </c>
    </row>
    <row r="282" spans="1:3" ht="15">
      <c r="A282" s="65">
        <v>44637</v>
      </c>
      <c r="B282" s="35">
        <v>161597508</v>
      </c>
      <c r="C282" t="s">
        <v>1810</v>
      </c>
    </row>
    <row r="283" spans="1:3" ht="15">
      <c r="A283" s="65">
        <v>44644</v>
      </c>
      <c r="B283" s="35">
        <v>127705941</v>
      </c>
      <c r="C283" t="s">
        <v>1826</v>
      </c>
    </row>
    <row r="284" spans="1:3" ht="15">
      <c r="A284" s="65">
        <v>44651</v>
      </c>
      <c r="B284" s="35">
        <v>236972340</v>
      </c>
      <c r="C284" t="s">
        <v>1832</v>
      </c>
    </row>
    <row r="285" spans="1:3" ht="15">
      <c r="A285" s="65">
        <v>44658</v>
      </c>
      <c r="B285" s="35">
        <v>269227326</v>
      </c>
      <c r="C285" t="s">
        <v>1836</v>
      </c>
    </row>
    <row r="286" spans="1:3" ht="15">
      <c r="A286" s="65">
        <v>44665</v>
      </c>
      <c r="B286" s="35">
        <v>375293418</v>
      </c>
      <c r="C286" t="s">
        <v>1841</v>
      </c>
    </row>
    <row r="287" spans="1:3" ht="15">
      <c r="A287" s="65">
        <v>44672</v>
      </c>
      <c r="B287" s="35">
        <v>293686518</v>
      </c>
      <c r="C287" t="s">
        <v>1845</v>
      </c>
    </row>
    <row r="288" spans="1:3" ht="15">
      <c r="A288" s="65">
        <v>44679</v>
      </c>
      <c r="B288" s="35">
        <v>151535905</v>
      </c>
      <c r="C288" t="s">
        <v>1845</v>
      </c>
    </row>
    <row r="289" spans="1:3" ht="15">
      <c r="A289" s="65">
        <v>44686</v>
      </c>
      <c r="B289" s="35">
        <v>396636922</v>
      </c>
      <c r="C289" t="s">
        <v>1859</v>
      </c>
    </row>
    <row r="290" spans="1:3" ht="15">
      <c r="A290" s="65">
        <v>44693</v>
      </c>
      <c r="B290" s="35">
        <v>205611364</v>
      </c>
      <c r="C290" t="s">
        <v>1859</v>
      </c>
    </row>
    <row r="291" spans="1:3" ht="15">
      <c r="A291" s="65">
        <v>44700</v>
      </c>
      <c r="B291" s="35">
        <v>166992105</v>
      </c>
      <c r="C291" t="s">
        <v>1859</v>
      </c>
    </row>
    <row r="292" spans="1:3" ht="15">
      <c r="A292" s="65">
        <v>44707</v>
      </c>
      <c r="B292" s="35">
        <v>298615145</v>
      </c>
      <c r="C292" t="s">
        <v>1876</v>
      </c>
    </row>
    <row r="293" spans="1:3" ht="15">
      <c r="A293" s="65">
        <v>44714</v>
      </c>
      <c r="B293" s="35">
        <v>234198775</v>
      </c>
      <c r="C293" t="s">
        <v>1876</v>
      </c>
    </row>
    <row r="294" spans="1:3" ht="15">
      <c r="A294" s="65">
        <v>44721</v>
      </c>
      <c r="B294" s="35">
        <v>369138914</v>
      </c>
      <c r="C294" t="s">
        <v>1886</v>
      </c>
    </row>
    <row r="295" spans="1:3" ht="15">
      <c r="A295" s="65">
        <v>44728</v>
      </c>
      <c r="B295" s="35">
        <v>234884286</v>
      </c>
      <c r="C295" t="s">
        <v>1886</v>
      </c>
    </row>
    <row r="296" spans="1:3" ht="15">
      <c r="A296" s="65">
        <v>44735</v>
      </c>
      <c r="B296" s="35">
        <v>214642965</v>
      </c>
      <c r="C296" t="s">
        <v>1886</v>
      </c>
    </row>
    <row r="297" spans="1:3" ht="15">
      <c r="A297" s="65">
        <v>44742</v>
      </c>
      <c r="B297" s="35">
        <v>287967115</v>
      </c>
      <c r="C297" t="s">
        <v>1895</v>
      </c>
    </row>
    <row r="298" spans="1:3" ht="15">
      <c r="A298" s="65">
        <v>44749</v>
      </c>
      <c r="B298" s="35">
        <v>508067996</v>
      </c>
      <c r="C298" t="s">
        <v>1898</v>
      </c>
    </row>
    <row r="299" spans="1:3" ht="15">
      <c r="A299" s="65">
        <v>44756</v>
      </c>
      <c r="B299" s="35">
        <v>275810449</v>
      </c>
      <c r="C299" t="s">
        <v>1898</v>
      </c>
    </row>
    <row r="300" spans="1:3" ht="15">
      <c r="A300" s="65">
        <v>44763</v>
      </c>
      <c r="B300" s="35">
        <v>201024584</v>
      </c>
      <c r="C300" t="s">
        <v>1898</v>
      </c>
    </row>
    <row r="301" spans="1:3" ht="15">
      <c r="A301" s="65">
        <v>44770</v>
      </c>
      <c r="B301" s="35">
        <v>232780253</v>
      </c>
      <c r="C301" t="s">
        <v>1914</v>
      </c>
    </row>
    <row r="302" spans="1:3" ht="15">
      <c r="A302" s="65">
        <v>44777</v>
      </c>
      <c r="B302" s="35">
        <v>234737508</v>
      </c>
      <c r="C302" t="s">
        <v>1916</v>
      </c>
    </row>
    <row r="303" spans="1:3" ht="15">
      <c r="A303" s="65">
        <v>44784</v>
      </c>
      <c r="B303" s="35">
        <v>204480494</v>
      </c>
      <c r="C303" t="s">
        <v>1916</v>
      </c>
    </row>
    <row r="304" spans="1:3" ht="15">
      <c r="A304" s="65">
        <v>44791</v>
      </c>
      <c r="B304" s="35">
        <v>260693509</v>
      </c>
      <c r="C304" t="s">
        <v>1916</v>
      </c>
    </row>
    <row r="305" spans="1:3" ht="15">
      <c r="A305" s="65">
        <v>44798</v>
      </c>
      <c r="B305" s="35">
        <v>204333624</v>
      </c>
      <c r="C305" t="s">
        <v>1933</v>
      </c>
    </row>
    <row r="306" spans="1:3" ht="15">
      <c r="A306" s="65">
        <v>44805</v>
      </c>
      <c r="B306" s="35">
        <v>158514540</v>
      </c>
      <c r="C306" t="s">
        <v>1933</v>
      </c>
    </row>
    <row r="307" spans="1:3" ht="15">
      <c r="A307" s="65">
        <v>44812</v>
      </c>
      <c r="B307" s="35">
        <v>143534119</v>
      </c>
      <c r="C307" t="s">
        <v>1949</v>
      </c>
    </row>
    <row r="308" spans="1:3" ht="15">
      <c r="A308" s="65">
        <v>44819</v>
      </c>
      <c r="B308" s="35">
        <v>162084585</v>
      </c>
      <c r="C308" t="s">
        <v>1965</v>
      </c>
    </row>
    <row r="309" spans="1:3" ht="15">
      <c r="A309" s="65">
        <v>44826</v>
      </c>
      <c r="B309" s="35">
        <v>151841037</v>
      </c>
      <c r="C309" t="s">
        <v>1971</v>
      </c>
    </row>
    <row r="310" spans="1:3" ht="15">
      <c r="A310" s="65">
        <v>44833</v>
      </c>
      <c r="B310" s="35">
        <v>191129404</v>
      </c>
      <c r="C310" t="s">
        <v>1978</v>
      </c>
    </row>
    <row r="311" spans="1:3" ht="15">
      <c r="A311" s="65">
        <v>44840</v>
      </c>
      <c r="B311" s="35">
        <v>250721977</v>
      </c>
      <c r="C311" t="s">
        <v>1983</v>
      </c>
    </row>
    <row r="312" spans="1:3" ht="15">
      <c r="A312" s="65">
        <v>44847</v>
      </c>
      <c r="B312" s="35">
        <v>266190274</v>
      </c>
      <c r="C312" t="s">
        <v>1983</v>
      </c>
    </row>
    <row r="313" spans="1:3" ht="15">
      <c r="A313" s="65">
        <v>44854</v>
      </c>
      <c r="B313" s="35">
        <v>344923101</v>
      </c>
      <c r="C313" t="s">
        <v>1998</v>
      </c>
    </row>
    <row r="314" spans="1:3" ht="15">
      <c r="A314" s="65">
        <v>44861</v>
      </c>
      <c r="B314" s="35">
        <v>283057658</v>
      </c>
      <c r="C314" t="s">
        <v>1998</v>
      </c>
    </row>
    <row r="315" spans="1:3" ht="15">
      <c r="A315" s="65">
        <v>44868</v>
      </c>
      <c r="B315" s="35">
        <v>266225398</v>
      </c>
      <c r="C315" t="s">
        <v>1983</v>
      </c>
    </row>
    <row r="316" spans="1:3" ht="15">
      <c r="A316" s="65">
        <v>44875</v>
      </c>
      <c r="B316" s="35">
        <v>342545222</v>
      </c>
      <c r="C316" t="s">
        <v>2031</v>
      </c>
    </row>
    <row r="317" spans="1:3" ht="15">
      <c r="A317" s="65">
        <v>44882</v>
      </c>
      <c r="B317" s="35">
        <v>269607916</v>
      </c>
      <c r="C317" t="s">
        <v>2031</v>
      </c>
    </row>
    <row r="318" spans="1:3" ht="15">
      <c r="A318" s="65">
        <v>44889</v>
      </c>
      <c r="B318" s="35">
        <v>179845530</v>
      </c>
      <c r="C318" t="s">
        <v>2031</v>
      </c>
    </row>
    <row r="319" spans="1:3" ht="15">
      <c r="A319" s="65">
        <v>44896</v>
      </c>
      <c r="B319" s="35">
        <v>161980958</v>
      </c>
      <c r="C319" t="s">
        <v>2059</v>
      </c>
    </row>
    <row r="320" spans="1:3" ht="15">
      <c r="A320" s="65">
        <v>44903</v>
      </c>
      <c r="B320" s="35">
        <v>184282080</v>
      </c>
      <c r="C320" t="s">
        <v>2064</v>
      </c>
    </row>
    <row r="321" spans="1:3" ht="15">
      <c r="A321" s="65">
        <v>44910</v>
      </c>
      <c r="B321" s="35">
        <v>478115649</v>
      </c>
      <c r="C321" t="s">
        <v>2069</v>
      </c>
    </row>
    <row r="322" ht="15">
      <c r="A322" s="65">
        <v>44917</v>
      </c>
    </row>
    <row r="323" ht="15">
      <c r="A323" s="65">
        <v>44924</v>
      </c>
    </row>
    <row r="324" ht="15">
      <c r="A324" s="65">
        <v>44931</v>
      </c>
    </row>
    <row r="325" ht="15">
      <c r="A325" s="65">
        <v>44938</v>
      </c>
    </row>
    <row r="326" ht="15">
      <c r="A326" s="65">
        <v>44945</v>
      </c>
    </row>
    <row r="327" ht="15">
      <c r="A327" s="65">
        <v>44952</v>
      </c>
    </row>
    <row r="328" ht="15">
      <c r="A328" s="65">
        <v>44959</v>
      </c>
    </row>
    <row r="329" ht="15">
      <c r="A329" s="65">
        <v>44966</v>
      </c>
    </row>
    <row r="330" ht="15">
      <c r="A330" s="65">
        <v>44973</v>
      </c>
    </row>
    <row r="331" ht="15">
      <c r="A331" s="65">
        <v>44980</v>
      </c>
    </row>
    <row r="332" ht="15">
      <c r="A332" s="65">
        <v>44987</v>
      </c>
    </row>
    <row r="333" ht="15">
      <c r="A333" s="65">
        <v>44994</v>
      </c>
    </row>
    <row r="334" ht="15">
      <c r="A334" s="65">
        <v>45001</v>
      </c>
    </row>
    <row r="335" ht="15">
      <c r="A335" s="65">
        <v>45008</v>
      </c>
    </row>
    <row r="336" ht="15">
      <c r="A336" s="65">
        <v>45015</v>
      </c>
    </row>
    <row r="337" ht="15">
      <c r="A337" s="65">
        <v>45022</v>
      </c>
    </row>
    <row r="338" ht="15">
      <c r="A338" s="65">
        <v>45029</v>
      </c>
    </row>
    <row r="339" ht="15">
      <c r="A339" s="65">
        <v>45036</v>
      </c>
    </row>
    <row r="340" ht="15">
      <c r="A340" s="65">
        <v>45043</v>
      </c>
    </row>
    <row r="341" ht="15">
      <c r="A341" s="65">
        <v>45050</v>
      </c>
    </row>
    <row r="342" ht="15">
      <c r="A342" s="65">
        <v>45057</v>
      </c>
    </row>
    <row r="343" ht="15">
      <c r="A343" s="65">
        <v>45064</v>
      </c>
    </row>
    <row r="344" ht="15">
      <c r="A344" s="65"/>
    </row>
    <row r="345" ht="15">
      <c r="A345" s="6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95" zoomScaleNormal="95" zoomScalePageLayoutView="0" workbookViewId="0" topLeftCell="A59">
      <selection activeCell="O53" sqref="O53"/>
    </sheetView>
  </sheetViews>
  <sheetFormatPr defaultColWidth="10.421875" defaultRowHeight="15"/>
  <cols>
    <col min="1" max="1" width="4.00390625" style="0" customWidth="1"/>
    <col min="2" max="2" width="10.28125" style="69" customWidth="1"/>
    <col min="3" max="3" width="23.421875" style="69" customWidth="1"/>
    <col min="4" max="4" width="12.421875" style="69" customWidth="1"/>
    <col min="5" max="5" width="23.421875" style="69" customWidth="1"/>
    <col min="6" max="6" width="12.421875" style="69" customWidth="1"/>
    <col min="7" max="7" width="23.421875" style="69" customWidth="1"/>
    <col min="8" max="8" width="12.421875" style="69" customWidth="1"/>
    <col min="9" max="9" width="24.421875" style="69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</cols>
  <sheetData>
    <row r="1" spans="1:15" s="229" customFormat="1" ht="18.75">
      <c r="A1" s="226" t="s">
        <v>1498</v>
      </c>
      <c r="B1" s="227" t="s">
        <v>1336</v>
      </c>
      <c r="C1" s="228" t="s">
        <v>1499</v>
      </c>
      <c r="D1" s="227" t="s">
        <v>1336</v>
      </c>
      <c r="E1" s="228" t="s">
        <v>1500</v>
      </c>
      <c r="F1" s="227" t="s">
        <v>1336</v>
      </c>
      <c r="G1" s="228" t="s">
        <v>1501</v>
      </c>
      <c r="H1" s="227" t="s">
        <v>1336</v>
      </c>
      <c r="I1" s="228" t="s">
        <v>1502</v>
      </c>
      <c r="J1" s="227" t="s">
        <v>1336</v>
      </c>
      <c r="K1" s="228" t="s">
        <v>1503</v>
      </c>
      <c r="L1" s="227" t="s">
        <v>1336</v>
      </c>
      <c r="M1" s="228" t="s">
        <v>1504</v>
      </c>
      <c r="N1" s="227" t="s">
        <v>1336</v>
      </c>
      <c r="O1" s="228" t="s">
        <v>1764</v>
      </c>
    </row>
    <row r="2" spans="1:15" ht="15">
      <c r="A2">
        <v>1</v>
      </c>
      <c r="B2" s="214"/>
      <c r="C2" s="215"/>
      <c r="D2" s="214" t="s">
        <v>1349</v>
      </c>
      <c r="E2" s="215">
        <v>375754280</v>
      </c>
      <c r="F2" s="218" t="s">
        <v>1505</v>
      </c>
      <c r="G2" s="215">
        <v>363079347</v>
      </c>
      <c r="H2" s="218" t="s">
        <v>1455</v>
      </c>
      <c r="I2" s="215">
        <v>349873511</v>
      </c>
      <c r="J2" s="221">
        <v>43832</v>
      </c>
      <c r="K2" s="222">
        <v>488139288</v>
      </c>
      <c r="L2" s="221">
        <v>44196</v>
      </c>
      <c r="M2" s="222">
        <v>0</v>
      </c>
      <c r="N2" s="221">
        <v>44560</v>
      </c>
      <c r="O2" s="222">
        <v>307084350</v>
      </c>
    </row>
    <row r="3" spans="1:15" ht="15">
      <c r="A3">
        <v>2</v>
      </c>
      <c r="B3" s="214"/>
      <c r="C3" s="215"/>
      <c r="D3" s="214" t="s">
        <v>1350</v>
      </c>
      <c r="E3" s="215">
        <v>318598330</v>
      </c>
      <c r="F3" s="218" t="s">
        <v>1402</v>
      </c>
      <c r="G3" s="215">
        <v>327386053</v>
      </c>
      <c r="H3" s="218" t="s">
        <v>1456</v>
      </c>
      <c r="I3" s="215">
        <v>367457443</v>
      </c>
      <c r="J3" s="221">
        <v>43839</v>
      </c>
      <c r="K3" s="222">
        <v>288679939</v>
      </c>
      <c r="L3" s="221">
        <v>44203</v>
      </c>
      <c r="M3" s="222">
        <v>0</v>
      </c>
      <c r="N3" s="221">
        <v>44567</v>
      </c>
      <c r="O3" s="222">
        <v>247538978</v>
      </c>
    </row>
    <row r="4" spans="1:15" ht="15">
      <c r="A4">
        <v>3</v>
      </c>
      <c r="B4" s="214"/>
      <c r="C4" s="215"/>
      <c r="D4" s="214" t="s">
        <v>1351</v>
      </c>
      <c r="E4" s="215">
        <v>324842250</v>
      </c>
      <c r="F4" s="218" t="s">
        <v>1403</v>
      </c>
      <c r="G4" s="215">
        <v>277969006</v>
      </c>
      <c r="H4" s="218" t="s">
        <v>1457</v>
      </c>
      <c r="I4" s="215">
        <v>363660593.4</v>
      </c>
      <c r="J4" s="221">
        <v>43846</v>
      </c>
      <c r="K4" s="222">
        <v>381531600</v>
      </c>
      <c r="L4" s="221">
        <v>44210</v>
      </c>
      <c r="M4" s="222">
        <v>0</v>
      </c>
      <c r="N4" s="221">
        <v>44574</v>
      </c>
      <c r="O4" s="222">
        <v>199610875</v>
      </c>
    </row>
    <row r="5" spans="1:15" ht="15">
      <c r="A5">
        <v>4</v>
      </c>
      <c r="B5" s="214"/>
      <c r="C5" s="215"/>
      <c r="D5" s="214" t="s">
        <v>1352</v>
      </c>
      <c r="E5" s="215">
        <v>299224395</v>
      </c>
      <c r="F5" s="218" t="s">
        <v>1404</v>
      </c>
      <c r="G5" s="215">
        <v>276085032</v>
      </c>
      <c r="H5" s="218" t="s">
        <v>1458</v>
      </c>
      <c r="I5" s="215">
        <v>310319373.85</v>
      </c>
      <c r="J5" s="221">
        <v>43853</v>
      </c>
      <c r="K5" s="222">
        <v>336279002</v>
      </c>
      <c r="L5" s="221">
        <v>44217</v>
      </c>
      <c r="M5" s="222">
        <v>0</v>
      </c>
      <c r="N5" s="221">
        <v>44581</v>
      </c>
      <c r="O5" s="222">
        <v>175669725</v>
      </c>
    </row>
    <row r="6" spans="1:15" ht="15">
      <c r="A6">
        <v>5</v>
      </c>
      <c r="B6" s="214"/>
      <c r="C6" s="215"/>
      <c r="D6" s="214" t="s">
        <v>1353</v>
      </c>
      <c r="E6" s="215">
        <v>265102728</v>
      </c>
      <c r="F6" s="218" t="s">
        <v>1405</v>
      </c>
      <c r="G6" s="215">
        <v>238336504</v>
      </c>
      <c r="H6" s="214" t="s">
        <v>1459</v>
      </c>
      <c r="I6" s="215">
        <v>286744452</v>
      </c>
      <c r="J6" s="221">
        <v>43860</v>
      </c>
      <c r="K6" s="222">
        <v>322575468</v>
      </c>
      <c r="L6" s="221">
        <v>44224</v>
      </c>
      <c r="M6" s="222">
        <v>0</v>
      </c>
      <c r="N6" s="221">
        <v>44588</v>
      </c>
      <c r="O6" s="222">
        <v>153192285</v>
      </c>
    </row>
    <row r="7" spans="1:15" ht="15">
      <c r="A7">
        <v>6</v>
      </c>
      <c r="B7" s="214"/>
      <c r="C7" s="215"/>
      <c r="D7" s="214" t="s">
        <v>1354</v>
      </c>
      <c r="E7" s="215">
        <v>357671820</v>
      </c>
      <c r="F7" s="214" t="s">
        <v>1406</v>
      </c>
      <c r="G7" s="215">
        <v>311351103</v>
      </c>
      <c r="H7" s="214" t="s">
        <v>1460</v>
      </c>
      <c r="I7" s="215">
        <v>300576227</v>
      </c>
      <c r="J7" s="221">
        <v>43867</v>
      </c>
      <c r="K7" s="222">
        <v>320032505</v>
      </c>
      <c r="L7" s="221">
        <v>44231</v>
      </c>
      <c r="M7" s="222">
        <v>0</v>
      </c>
      <c r="N7" s="221">
        <v>44595</v>
      </c>
      <c r="O7" s="222">
        <v>170841980</v>
      </c>
    </row>
    <row r="8" spans="1:15" ht="15">
      <c r="A8">
        <v>7</v>
      </c>
      <c r="B8" s="214"/>
      <c r="C8" s="215"/>
      <c r="D8" s="214" t="s">
        <v>1355</v>
      </c>
      <c r="E8" s="215">
        <v>280966876</v>
      </c>
      <c r="F8" s="214" t="s">
        <v>1407</v>
      </c>
      <c r="G8" s="215">
        <v>459926002</v>
      </c>
      <c r="H8" s="214" t="s">
        <v>1461</v>
      </c>
      <c r="I8" s="215">
        <v>392891561</v>
      </c>
      <c r="J8" s="221">
        <v>43874</v>
      </c>
      <c r="K8" s="222">
        <v>344950541</v>
      </c>
      <c r="L8" s="221">
        <v>44238</v>
      </c>
      <c r="M8" s="222">
        <v>0</v>
      </c>
      <c r="N8" s="221">
        <v>44602</v>
      </c>
      <c r="O8" s="222">
        <v>302480635</v>
      </c>
    </row>
    <row r="9" spans="1:15" ht="15">
      <c r="A9">
        <v>8</v>
      </c>
      <c r="B9" s="214"/>
      <c r="C9" s="215"/>
      <c r="D9" s="214" t="s">
        <v>1356</v>
      </c>
      <c r="E9" s="215">
        <v>234856246</v>
      </c>
      <c r="F9" s="214" t="s">
        <v>1408</v>
      </c>
      <c r="G9" s="215">
        <v>352672190</v>
      </c>
      <c r="H9" s="214" t="s">
        <v>1462</v>
      </c>
      <c r="I9" s="215">
        <v>443625930</v>
      </c>
      <c r="J9" s="221">
        <v>43881</v>
      </c>
      <c r="K9" s="222">
        <v>267670182</v>
      </c>
      <c r="L9" s="221">
        <v>44245</v>
      </c>
      <c r="M9" s="222">
        <v>0</v>
      </c>
      <c r="N9" s="221">
        <v>44609</v>
      </c>
      <c r="O9" s="222">
        <v>297061705</v>
      </c>
    </row>
    <row r="10" spans="1:15" ht="15">
      <c r="A10">
        <v>9</v>
      </c>
      <c r="B10" s="214"/>
      <c r="C10" s="215"/>
      <c r="D10" s="214" t="s">
        <v>1357</v>
      </c>
      <c r="E10" s="215">
        <v>252512247</v>
      </c>
      <c r="F10" s="214" t="s">
        <v>1409</v>
      </c>
      <c r="G10" s="215">
        <v>290356474</v>
      </c>
      <c r="H10" s="214" t="s">
        <v>1463</v>
      </c>
      <c r="I10" s="215">
        <v>330918259</v>
      </c>
      <c r="J10" s="221">
        <v>43888</v>
      </c>
      <c r="K10" s="222">
        <v>255278509</v>
      </c>
      <c r="L10" s="221">
        <v>44252</v>
      </c>
      <c r="M10" s="222">
        <v>0</v>
      </c>
      <c r="N10" s="221">
        <v>44616</v>
      </c>
      <c r="O10" s="222">
        <v>226319391</v>
      </c>
    </row>
    <row r="11" spans="1:15" ht="15">
      <c r="A11">
        <v>10</v>
      </c>
      <c r="B11" s="214"/>
      <c r="C11" s="215"/>
      <c r="D11" s="214" t="s">
        <v>1358</v>
      </c>
      <c r="E11" s="215">
        <v>267762920</v>
      </c>
      <c r="F11" s="214" t="s">
        <v>1410</v>
      </c>
      <c r="G11" s="215">
        <v>244601330</v>
      </c>
      <c r="H11" s="214" t="s">
        <v>1464</v>
      </c>
      <c r="I11" s="215">
        <v>450273905</v>
      </c>
      <c r="J11" s="221">
        <v>43895</v>
      </c>
      <c r="K11" s="222">
        <v>222428938</v>
      </c>
      <c r="L11" s="221">
        <v>44259</v>
      </c>
      <c r="M11" s="222">
        <v>0</v>
      </c>
      <c r="N11" s="221">
        <v>44623</v>
      </c>
      <c r="O11" s="222">
        <v>293067455</v>
      </c>
    </row>
    <row r="12" spans="1:15" ht="15">
      <c r="A12">
        <v>11</v>
      </c>
      <c r="B12" s="214"/>
      <c r="C12" s="215"/>
      <c r="D12" s="214" t="s">
        <v>1359</v>
      </c>
      <c r="E12" s="215">
        <v>280239443</v>
      </c>
      <c r="F12" s="214" t="s">
        <v>1411</v>
      </c>
      <c r="G12" s="215">
        <v>507640834</v>
      </c>
      <c r="H12" s="214" t="s">
        <v>1465</v>
      </c>
      <c r="I12" s="215">
        <v>406710233</v>
      </c>
      <c r="J12" s="221">
        <v>43902</v>
      </c>
      <c r="K12" s="222">
        <v>37601566</v>
      </c>
      <c r="L12" s="221">
        <v>44266</v>
      </c>
      <c r="M12" s="222">
        <v>0</v>
      </c>
      <c r="N12" s="221">
        <v>44630</v>
      </c>
      <c r="O12" s="222">
        <v>259209035</v>
      </c>
    </row>
    <row r="13" spans="1:15" ht="15">
      <c r="A13">
        <v>12</v>
      </c>
      <c r="B13" s="214"/>
      <c r="C13" s="215"/>
      <c r="D13" s="214" t="s">
        <v>1360</v>
      </c>
      <c r="E13" s="215">
        <v>314661638</v>
      </c>
      <c r="F13" s="214" t="s">
        <v>1412</v>
      </c>
      <c r="G13" s="215">
        <v>244725238</v>
      </c>
      <c r="H13" s="214" t="s">
        <v>1466</v>
      </c>
      <c r="I13" s="215">
        <v>209532619</v>
      </c>
      <c r="J13" s="221">
        <v>43909</v>
      </c>
      <c r="K13" s="215">
        <v>0</v>
      </c>
      <c r="L13" s="221">
        <v>44273</v>
      </c>
      <c r="M13" s="222">
        <v>0</v>
      </c>
      <c r="N13" s="221">
        <v>44637</v>
      </c>
      <c r="O13" s="222">
        <v>161597508</v>
      </c>
    </row>
    <row r="14" spans="1:15" ht="15">
      <c r="A14">
        <v>13</v>
      </c>
      <c r="B14" s="214"/>
      <c r="C14" s="215"/>
      <c r="D14" s="214" t="s">
        <v>1361</v>
      </c>
      <c r="E14" s="215">
        <v>243913296</v>
      </c>
      <c r="F14" s="214" t="s">
        <v>1413</v>
      </c>
      <c r="G14" s="215">
        <v>356564601</v>
      </c>
      <c r="H14" s="214" t="s">
        <v>1467</v>
      </c>
      <c r="I14" s="215">
        <v>173467173</v>
      </c>
      <c r="J14" s="221">
        <v>43916</v>
      </c>
      <c r="K14" s="215">
        <v>0</v>
      </c>
      <c r="L14" s="221">
        <v>44280</v>
      </c>
      <c r="M14" s="222">
        <v>0</v>
      </c>
      <c r="N14" s="221">
        <v>44644</v>
      </c>
      <c r="O14" s="222">
        <v>127705941</v>
      </c>
    </row>
    <row r="15" spans="1:15" ht="15">
      <c r="A15">
        <v>14</v>
      </c>
      <c r="B15" s="214"/>
      <c r="C15" s="215"/>
      <c r="D15" s="214" t="s">
        <v>1362</v>
      </c>
      <c r="E15" s="215">
        <v>239622054</v>
      </c>
      <c r="F15" s="214" t="s">
        <v>1414</v>
      </c>
      <c r="G15" s="215">
        <v>224647562</v>
      </c>
      <c r="H15" s="214" t="s">
        <v>1468</v>
      </c>
      <c r="I15" s="215">
        <v>277959614</v>
      </c>
      <c r="J15" s="221">
        <v>43923</v>
      </c>
      <c r="K15" s="215">
        <v>0</v>
      </c>
      <c r="L15" s="221">
        <v>44287</v>
      </c>
      <c r="M15" s="222">
        <v>0</v>
      </c>
      <c r="N15" s="221">
        <v>44651</v>
      </c>
      <c r="O15" s="222">
        <v>236972340</v>
      </c>
    </row>
    <row r="16" spans="1:15" ht="15">
      <c r="A16">
        <v>15</v>
      </c>
      <c r="B16" s="214"/>
      <c r="C16" s="215"/>
      <c r="D16" s="214" t="s">
        <v>1363</v>
      </c>
      <c r="E16" s="215">
        <v>442027681</v>
      </c>
      <c r="F16" s="214" t="s">
        <v>1415</v>
      </c>
      <c r="G16" s="215">
        <v>152181628</v>
      </c>
      <c r="H16" s="214" t="s">
        <v>1469</v>
      </c>
      <c r="I16" s="215">
        <v>255172324</v>
      </c>
      <c r="J16" s="221">
        <v>43930</v>
      </c>
      <c r="K16" s="215">
        <v>0</v>
      </c>
      <c r="L16" s="221">
        <v>44294</v>
      </c>
      <c r="M16" s="222">
        <v>0</v>
      </c>
      <c r="N16" s="221">
        <v>44658</v>
      </c>
      <c r="O16" s="222">
        <v>269227326</v>
      </c>
    </row>
    <row r="17" spans="1:15" ht="15">
      <c r="A17">
        <v>16</v>
      </c>
      <c r="B17" s="214"/>
      <c r="C17" s="215"/>
      <c r="D17" s="214" t="s">
        <v>1364</v>
      </c>
      <c r="E17" s="215">
        <v>309174604</v>
      </c>
      <c r="F17" s="214" t="s">
        <v>1416</v>
      </c>
      <c r="G17" s="215">
        <v>127681625</v>
      </c>
      <c r="H17" s="214" t="s">
        <v>1470</v>
      </c>
      <c r="I17" s="215">
        <v>221369762</v>
      </c>
      <c r="J17" s="221">
        <v>43937</v>
      </c>
      <c r="K17" s="215">
        <v>0</v>
      </c>
      <c r="L17" s="221">
        <v>44301</v>
      </c>
      <c r="M17" s="222">
        <v>0</v>
      </c>
      <c r="N17" s="221">
        <v>44665</v>
      </c>
      <c r="O17" s="222">
        <v>375293418</v>
      </c>
    </row>
    <row r="18" spans="1:15" ht="15">
      <c r="A18">
        <v>17</v>
      </c>
      <c r="B18" s="214"/>
      <c r="C18" s="215"/>
      <c r="D18" s="214" t="s">
        <v>1365</v>
      </c>
      <c r="E18" s="215">
        <v>230313615</v>
      </c>
      <c r="F18" s="214" t="s">
        <v>1417</v>
      </c>
      <c r="G18" s="215">
        <v>402956771</v>
      </c>
      <c r="H18" s="214" t="s">
        <v>1471</v>
      </c>
      <c r="I18" s="215">
        <v>635521387</v>
      </c>
      <c r="J18" s="221">
        <v>43944</v>
      </c>
      <c r="K18" s="215">
        <v>0</v>
      </c>
      <c r="L18" s="221">
        <v>44308</v>
      </c>
      <c r="M18" s="222">
        <v>0</v>
      </c>
      <c r="N18" s="221">
        <v>44672</v>
      </c>
      <c r="O18" s="222">
        <v>293686518</v>
      </c>
    </row>
    <row r="19" spans="1:15" ht="15">
      <c r="A19">
        <v>18</v>
      </c>
      <c r="B19" s="214"/>
      <c r="C19" s="215"/>
      <c r="D19" s="214" t="s">
        <v>1366</v>
      </c>
      <c r="E19" s="215">
        <v>267940125</v>
      </c>
      <c r="F19" s="214" t="s">
        <v>1418</v>
      </c>
      <c r="G19" s="215">
        <v>254465289</v>
      </c>
      <c r="H19" s="214" t="s">
        <v>1472</v>
      </c>
      <c r="I19" s="215">
        <v>352355497</v>
      </c>
      <c r="J19" s="221">
        <v>43951</v>
      </c>
      <c r="K19" s="215">
        <v>0</v>
      </c>
      <c r="L19" s="221">
        <v>44315</v>
      </c>
      <c r="M19" s="215">
        <v>536165</v>
      </c>
      <c r="N19" s="221">
        <v>44679</v>
      </c>
      <c r="O19" s="222">
        <v>151535905</v>
      </c>
    </row>
    <row r="20" spans="1:15" ht="15">
      <c r="A20">
        <v>19</v>
      </c>
      <c r="B20" s="214"/>
      <c r="C20" s="215"/>
      <c r="D20" s="214" t="s">
        <v>1367</v>
      </c>
      <c r="E20" s="215">
        <v>233138627</v>
      </c>
      <c r="F20" s="214" t="s">
        <v>1419</v>
      </c>
      <c r="G20" s="215">
        <v>227353995</v>
      </c>
      <c r="H20" s="214" t="s">
        <v>1473</v>
      </c>
      <c r="I20" s="215">
        <v>327780284</v>
      </c>
      <c r="J20" s="221">
        <v>43958</v>
      </c>
      <c r="K20" s="215">
        <v>0</v>
      </c>
      <c r="L20" s="221">
        <v>44322</v>
      </c>
      <c r="M20" s="222">
        <v>4259420</v>
      </c>
      <c r="N20" s="221">
        <v>44686</v>
      </c>
      <c r="O20" s="222">
        <v>396636922</v>
      </c>
    </row>
    <row r="21" spans="1:15" ht="15">
      <c r="A21">
        <v>20</v>
      </c>
      <c r="B21" s="214"/>
      <c r="C21" s="215"/>
      <c r="D21" s="214" t="s">
        <v>1368</v>
      </c>
      <c r="E21" s="215">
        <v>233017708</v>
      </c>
      <c r="F21" s="214" t="s">
        <v>1420</v>
      </c>
      <c r="G21" s="215">
        <v>375129174</v>
      </c>
      <c r="H21" s="214" t="s">
        <v>1474</v>
      </c>
      <c r="I21" s="215">
        <v>274254079.95</v>
      </c>
      <c r="J21" s="221">
        <v>43965</v>
      </c>
      <c r="K21" s="215">
        <v>0</v>
      </c>
      <c r="L21" s="221">
        <v>44329</v>
      </c>
      <c r="M21" s="222">
        <v>9900986</v>
      </c>
      <c r="N21" s="221">
        <v>44693</v>
      </c>
      <c r="O21" s="222">
        <v>205611364</v>
      </c>
    </row>
    <row r="22" spans="1:15" ht="15">
      <c r="A22">
        <v>21</v>
      </c>
      <c r="B22" s="214"/>
      <c r="C22" s="215"/>
      <c r="D22" s="214" t="s">
        <v>1369</v>
      </c>
      <c r="E22" s="215">
        <v>270860315</v>
      </c>
      <c r="F22" s="214" t="s">
        <v>1421</v>
      </c>
      <c r="G22" s="215">
        <v>311938938</v>
      </c>
      <c r="H22" s="214" t="s">
        <v>1475</v>
      </c>
      <c r="I22" s="215">
        <v>281980607</v>
      </c>
      <c r="J22" s="221">
        <v>43972</v>
      </c>
      <c r="K22" s="215">
        <v>0</v>
      </c>
      <c r="L22" s="221">
        <v>44336</v>
      </c>
      <c r="M22" s="222">
        <v>19733658</v>
      </c>
      <c r="N22" s="221">
        <v>44700</v>
      </c>
      <c r="O22" s="222">
        <v>166992105</v>
      </c>
    </row>
    <row r="23" spans="1:15" ht="15">
      <c r="A23">
        <v>22</v>
      </c>
      <c r="B23" s="214"/>
      <c r="C23" s="215"/>
      <c r="D23" s="214" t="s">
        <v>1370</v>
      </c>
      <c r="E23" s="215">
        <v>205429640</v>
      </c>
      <c r="F23" s="214" t="s">
        <v>1422</v>
      </c>
      <c r="G23" s="215">
        <v>228441004</v>
      </c>
      <c r="H23" s="214" t="s">
        <v>1476</v>
      </c>
      <c r="I23" s="215">
        <v>232190551</v>
      </c>
      <c r="J23" s="221">
        <v>43979</v>
      </c>
      <c r="K23" s="215">
        <v>0</v>
      </c>
      <c r="L23" s="221">
        <v>44343</v>
      </c>
      <c r="M23" s="222">
        <v>19314904</v>
      </c>
      <c r="N23" s="221">
        <v>44707</v>
      </c>
      <c r="O23" s="222">
        <v>298615145</v>
      </c>
    </row>
    <row r="24" spans="1:15" ht="15">
      <c r="A24">
        <v>23</v>
      </c>
      <c r="B24" s="214"/>
      <c r="C24" s="215"/>
      <c r="D24" s="214" t="s">
        <v>1371</v>
      </c>
      <c r="E24" s="215">
        <v>215588567</v>
      </c>
      <c r="F24" s="214" t="s">
        <v>1423</v>
      </c>
      <c r="G24" s="215">
        <v>364224924</v>
      </c>
      <c r="H24" s="214" t="s">
        <v>1477</v>
      </c>
      <c r="I24" s="215">
        <v>211691040</v>
      </c>
      <c r="J24" s="221">
        <v>43986</v>
      </c>
      <c r="K24" s="215">
        <v>0</v>
      </c>
      <c r="L24" s="221">
        <v>44350</v>
      </c>
      <c r="M24" s="222">
        <v>57660650</v>
      </c>
      <c r="N24" s="221">
        <v>44714</v>
      </c>
      <c r="O24" s="222">
        <v>234198775</v>
      </c>
    </row>
    <row r="25" spans="1:15" ht="15">
      <c r="A25">
        <v>24</v>
      </c>
      <c r="B25" s="214"/>
      <c r="C25" s="215"/>
      <c r="D25" s="214" t="s">
        <v>1372</v>
      </c>
      <c r="E25" s="215">
        <v>267846791</v>
      </c>
      <c r="F25" s="214" t="s">
        <v>1424</v>
      </c>
      <c r="G25" s="215">
        <v>290223134</v>
      </c>
      <c r="H25" s="214" t="s">
        <v>1478</v>
      </c>
      <c r="I25" s="215">
        <v>178702215</v>
      </c>
      <c r="J25" s="221">
        <v>43993</v>
      </c>
      <c r="K25" s="215">
        <v>0</v>
      </c>
      <c r="L25" s="221">
        <v>44357</v>
      </c>
      <c r="M25" s="222">
        <v>89401092</v>
      </c>
      <c r="N25" s="221">
        <v>44721</v>
      </c>
      <c r="O25" s="222">
        <v>369138914</v>
      </c>
    </row>
    <row r="26" spans="1:15" ht="15">
      <c r="A26">
        <v>25</v>
      </c>
      <c r="B26" s="214"/>
      <c r="C26" s="215"/>
      <c r="D26" s="214" t="s">
        <v>1373</v>
      </c>
      <c r="E26" s="215">
        <v>221185725</v>
      </c>
      <c r="F26" s="214" t="s">
        <v>1425</v>
      </c>
      <c r="G26" s="215">
        <v>307172892</v>
      </c>
      <c r="H26" s="214" t="s">
        <v>1479</v>
      </c>
      <c r="I26" s="215">
        <v>239899406</v>
      </c>
      <c r="J26" s="221">
        <v>44000</v>
      </c>
      <c r="K26" s="222">
        <v>4525544</v>
      </c>
      <c r="L26" s="221">
        <v>44364</v>
      </c>
      <c r="M26" s="222">
        <v>83889885</v>
      </c>
      <c r="N26" s="221">
        <v>44728</v>
      </c>
      <c r="O26" s="222">
        <v>234884286</v>
      </c>
    </row>
    <row r="27" spans="1:15" ht="15">
      <c r="A27">
        <v>26</v>
      </c>
      <c r="B27" s="214"/>
      <c r="C27" s="215"/>
      <c r="D27" s="214" t="s">
        <v>1374</v>
      </c>
      <c r="E27" s="215">
        <v>357396047</v>
      </c>
      <c r="F27" s="214" t="s">
        <v>1426</v>
      </c>
      <c r="G27" s="215">
        <v>223909776</v>
      </c>
      <c r="H27" s="214" t="s">
        <v>1480</v>
      </c>
      <c r="I27" s="215">
        <v>219289205</v>
      </c>
      <c r="J27" s="221">
        <v>44007</v>
      </c>
      <c r="K27" s="222">
        <v>8921349</v>
      </c>
      <c r="L27" s="221">
        <v>44371</v>
      </c>
      <c r="M27" s="222">
        <v>142923266</v>
      </c>
      <c r="N27" s="221">
        <v>44735</v>
      </c>
      <c r="O27" s="222">
        <v>214642965</v>
      </c>
    </row>
    <row r="28" spans="1:15" ht="15">
      <c r="A28">
        <v>27</v>
      </c>
      <c r="B28" s="214"/>
      <c r="C28" s="215"/>
      <c r="D28" s="214" t="s">
        <v>1375</v>
      </c>
      <c r="E28" s="215">
        <v>293303507</v>
      </c>
      <c r="F28" s="214" t="s">
        <v>1428</v>
      </c>
      <c r="G28" s="215">
        <v>309036162</v>
      </c>
      <c r="H28" s="214" t="s">
        <v>1481</v>
      </c>
      <c r="I28" s="215">
        <v>398423831</v>
      </c>
      <c r="J28" s="221">
        <v>44014</v>
      </c>
      <c r="K28" s="222">
        <v>43714970</v>
      </c>
      <c r="L28" s="221">
        <v>44378</v>
      </c>
      <c r="M28" s="222">
        <v>191700462</v>
      </c>
      <c r="N28" s="221">
        <v>44742</v>
      </c>
      <c r="O28" s="222">
        <v>287967115</v>
      </c>
    </row>
    <row r="29" spans="1:15" ht="15">
      <c r="A29">
        <v>28</v>
      </c>
      <c r="B29" s="214"/>
      <c r="C29" s="215"/>
      <c r="D29" s="214" t="s">
        <v>1376</v>
      </c>
      <c r="E29" s="215">
        <v>349615979</v>
      </c>
      <c r="F29" s="218" t="s">
        <v>1430</v>
      </c>
      <c r="G29" s="215">
        <v>297313336</v>
      </c>
      <c r="H29" s="214" t="s">
        <v>1482</v>
      </c>
      <c r="I29" s="215">
        <v>366387160</v>
      </c>
      <c r="J29" s="221">
        <v>44021</v>
      </c>
      <c r="K29" s="222">
        <v>48710072</v>
      </c>
      <c r="L29" s="221">
        <v>44385</v>
      </c>
      <c r="M29" s="222">
        <v>324353118</v>
      </c>
      <c r="N29" s="221">
        <v>44749</v>
      </c>
      <c r="O29" s="222">
        <v>508067996</v>
      </c>
    </row>
    <row r="30" spans="1:15" ht="15">
      <c r="A30">
        <v>29</v>
      </c>
      <c r="B30" s="214"/>
      <c r="C30" s="215"/>
      <c r="D30" s="214" t="s">
        <v>1377</v>
      </c>
      <c r="E30" s="215">
        <v>297681722</v>
      </c>
      <c r="F30" s="218" t="s">
        <v>1431</v>
      </c>
      <c r="G30" s="215">
        <v>392596312</v>
      </c>
      <c r="H30" s="214" t="s">
        <v>1483</v>
      </c>
      <c r="I30" s="215">
        <v>332938604</v>
      </c>
      <c r="J30" s="221">
        <v>44028</v>
      </c>
      <c r="K30" s="222">
        <v>64472345</v>
      </c>
      <c r="L30" s="221">
        <v>44392</v>
      </c>
      <c r="M30" s="222">
        <v>285220862</v>
      </c>
      <c r="N30" s="221">
        <v>44756</v>
      </c>
      <c r="O30" s="222">
        <v>275810449</v>
      </c>
    </row>
    <row r="31" spans="1:15" ht="15">
      <c r="A31">
        <v>30</v>
      </c>
      <c r="B31" s="214"/>
      <c r="C31" s="215"/>
      <c r="D31" s="214" t="s">
        <v>1378</v>
      </c>
      <c r="E31" s="215">
        <v>216645602</v>
      </c>
      <c r="F31" s="218" t="s">
        <v>1432</v>
      </c>
      <c r="G31" s="215">
        <v>395444892</v>
      </c>
      <c r="H31" s="214" t="s">
        <v>1484</v>
      </c>
      <c r="I31" s="215">
        <v>271326230</v>
      </c>
      <c r="J31" s="221">
        <v>44035</v>
      </c>
      <c r="K31" s="222">
        <v>83224455</v>
      </c>
      <c r="L31" s="221">
        <v>44399</v>
      </c>
      <c r="M31" s="222">
        <v>201653170</v>
      </c>
      <c r="N31" s="221">
        <v>44763</v>
      </c>
      <c r="O31" s="222">
        <v>201024584</v>
      </c>
    </row>
    <row r="32" spans="1:15" ht="15">
      <c r="A32">
        <v>31</v>
      </c>
      <c r="B32" s="214"/>
      <c r="C32" s="215"/>
      <c r="D32" s="214" t="s">
        <v>1379</v>
      </c>
      <c r="E32" s="215">
        <v>261339986</v>
      </c>
      <c r="F32" s="218" t="s">
        <v>1433</v>
      </c>
      <c r="G32" s="215">
        <v>338715244</v>
      </c>
      <c r="H32" s="214" t="s">
        <v>1485</v>
      </c>
      <c r="I32" s="215">
        <v>323184785</v>
      </c>
      <c r="J32" s="221">
        <v>44042</v>
      </c>
      <c r="K32" s="222">
        <v>72796879</v>
      </c>
      <c r="L32" s="221">
        <v>44406</v>
      </c>
      <c r="M32" s="222">
        <v>261920225</v>
      </c>
      <c r="N32" s="221">
        <v>44770</v>
      </c>
      <c r="O32" s="222">
        <v>232780253</v>
      </c>
    </row>
    <row r="33" spans="1:15" ht="15">
      <c r="A33">
        <v>32</v>
      </c>
      <c r="B33" s="214"/>
      <c r="C33" s="215"/>
      <c r="D33" s="214" t="s">
        <v>1380</v>
      </c>
      <c r="E33" s="215">
        <v>311358193</v>
      </c>
      <c r="F33" s="218" t="s">
        <v>1434</v>
      </c>
      <c r="G33" s="215">
        <v>331687706</v>
      </c>
      <c r="H33" s="214" t="s">
        <v>1486</v>
      </c>
      <c r="I33" s="215">
        <v>243290844</v>
      </c>
      <c r="J33" s="221">
        <v>44049</v>
      </c>
      <c r="K33" s="222">
        <v>82074021</v>
      </c>
      <c r="L33" s="221">
        <v>44413</v>
      </c>
      <c r="M33" s="222">
        <v>261540823</v>
      </c>
      <c r="N33" s="221">
        <v>44777</v>
      </c>
      <c r="O33" s="222">
        <v>234737508</v>
      </c>
    </row>
    <row r="34" spans="1:15" ht="15">
      <c r="A34">
        <v>33</v>
      </c>
      <c r="B34" s="214"/>
      <c r="C34" s="215"/>
      <c r="D34" s="214" t="s">
        <v>1381</v>
      </c>
      <c r="E34" s="215">
        <v>313713275</v>
      </c>
      <c r="F34" s="218" t="s">
        <v>1435</v>
      </c>
      <c r="G34" s="215">
        <v>274776362</v>
      </c>
      <c r="H34" s="214" t="s">
        <v>1487</v>
      </c>
      <c r="I34" s="215">
        <v>347158768</v>
      </c>
      <c r="J34" s="221">
        <v>44056</v>
      </c>
      <c r="K34" s="222">
        <v>90057376</v>
      </c>
      <c r="L34" s="221">
        <v>44420</v>
      </c>
      <c r="M34" s="222">
        <v>249358968</v>
      </c>
      <c r="N34" s="221">
        <v>44784</v>
      </c>
      <c r="O34" s="222">
        <v>204480494</v>
      </c>
    </row>
    <row r="35" spans="1:15" ht="15">
      <c r="A35">
        <v>34</v>
      </c>
      <c r="B35" s="214" t="s">
        <v>1506</v>
      </c>
      <c r="C35" s="215">
        <v>225248513</v>
      </c>
      <c r="D35" s="214" t="s">
        <v>1382</v>
      </c>
      <c r="E35" s="215">
        <v>221817097</v>
      </c>
      <c r="F35" s="218" t="s">
        <v>1436</v>
      </c>
      <c r="G35" s="215">
        <v>316832143</v>
      </c>
      <c r="H35" s="214" t="s">
        <v>1488</v>
      </c>
      <c r="I35" s="215">
        <v>275957101</v>
      </c>
      <c r="J35" s="221">
        <v>44063</v>
      </c>
      <c r="K35" s="222">
        <v>71892764</v>
      </c>
      <c r="L35" s="221">
        <v>44427</v>
      </c>
      <c r="M35" s="222">
        <v>216713897</v>
      </c>
      <c r="N35" s="221">
        <v>44791</v>
      </c>
      <c r="O35" s="222">
        <v>260693509</v>
      </c>
    </row>
    <row r="36" spans="1:15" ht="15">
      <c r="A36">
        <v>35</v>
      </c>
      <c r="B36" s="214" t="s">
        <v>1507</v>
      </c>
      <c r="C36" s="215">
        <v>181845102</v>
      </c>
      <c r="D36" s="214" t="s">
        <v>1383</v>
      </c>
      <c r="E36" s="215">
        <v>230149340</v>
      </c>
      <c r="F36" s="218" t="s">
        <v>1437</v>
      </c>
      <c r="G36" s="215">
        <v>222046474</v>
      </c>
      <c r="H36" s="214" t="s">
        <v>1489</v>
      </c>
      <c r="I36" s="215">
        <v>204160115</v>
      </c>
      <c r="J36" s="221">
        <v>44070</v>
      </c>
      <c r="K36" s="222">
        <v>153420104</v>
      </c>
      <c r="L36" s="221">
        <v>44434</v>
      </c>
      <c r="M36" s="222">
        <v>251070646</v>
      </c>
      <c r="N36" s="221">
        <v>44798</v>
      </c>
      <c r="O36" s="222">
        <v>204333624</v>
      </c>
    </row>
    <row r="37" spans="1:15" ht="15">
      <c r="A37">
        <v>36</v>
      </c>
      <c r="B37" s="214" t="s">
        <v>1508</v>
      </c>
      <c r="C37" s="215">
        <v>164570822</v>
      </c>
      <c r="D37" s="214" t="s">
        <v>1384</v>
      </c>
      <c r="E37" s="215">
        <v>267240320</v>
      </c>
      <c r="F37" s="218" t="s">
        <v>1438</v>
      </c>
      <c r="G37" s="215">
        <v>251072131</v>
      </c>
      <c r="H37" s="214" t="s">
        <v>1490</v>
      </c>
      <c r="I37" s="215">
        <v>309845623</v>
      </c>
      <c r="J37" s="221">
        <v>44077</v>
      </c>
      <c r="K37" s="222">
        <v>146615020</v>
      </c>
      <c r="L37" s="221">
        <v>44441</v>
      </c>
      <c r="M37" s="222">
        <v>201565457</v>
      </c>
      <c r="N37" s="221">
        <v>44805</v>
      </c>
      <c r="O37" s="222">
        <v>158514540</v>
      </c>
    </row>
    <row r="38" spans="1:15" ht="15">
      <c r="A38">
        <v>37</v>
      </c>
      <c r="B38" s="214" t="s">
        <v>1509</v>
      </c>
      <c r="C38" s="215">
        <v>237998449</v>
      </c>
      <c r="D38" s="214" t="s">
        <v>1385</v>
      </c>
      <c r="E38" s="215">
        <v>262709941</v>
      </c>
      <c r="F38" s="218" t="s">
        <v>1439</v>
      </c>
      <c r="G38" s="215">
        <v>253275115</v>
      </c>
      <c r="H38" s="214" t="s">
        <v>1491</v>
      </c>
      <c r="I38" s="215">
        <v>191198333</v>
      </c>
      <c r="J38" s="221">
        <v>44084</v>
      </c>
      <c r="K38" s="222">
        <v>144423286</v>
      </c>
      <c r="L38" s="221">
        <v>44448</v>
      </c>
      <c r="M38" s="222">
        <v>200521286</v>
      </c>
      <c r="N38" s="221">
        <v>44812</v>
      </c>
      <c r="O38" s="222">
        <v>143534119</v>
      </c>
    </row>
    <row r="39" spans="1:15" ht="15">
      <c r="A39">
        <v>38</v>
      </c>
      <c r="B39" s="214" t="s">
        <v>1510</v>
      </c>
      <c r="C39" s="215">
        <v>231913321</v>
      </c>
      <c r="D39" s="214" t="s">
        <v>1386</v>
      </c>
      <c r="E39" s="215">
        <v>270413704</v>
      </c>
      <c r="F39" s="218" t="s">
        <v>1440</v>
      </c>
      <c r="G39" s="215">
        <v>270872686</v>
      </c>
      <c r="H39" s="214" t="s">
        <v>1492</v>
      </c>
      <c r="I39" s="215">
        <v>203694773</v>
      </c>
      <c r="J39" s="221">
        <v>44091</v>
      </c>
      <c r="K39" s="222">
        <v>95139530</v>
      </c>
      <c r="L39" s="221">
        <v>44455</v>
      </c>
      <c r="M39" s="222">
        <v>178085054</v>
      </c>
      <c r="N39" s="221">
        <v>44819</v>
      </c>
      <c r="O39" s="222">
        <v>162084585</v>
      </c>
    </row>
    <row r="40" spans="1:15" ht="15">
      <c r="A40">
        <v>39</v>
      </c>
      <c r="B40" s="214" t="s">
        <v>1511</v>
      </c>
      <c r="C40" s="215">
        <v>219952682</v>
      </c>
      <c r="D40" s="214" t="s">
        <v>1387</v>
      </c>
      <c r="E40" s="215">
        <v>192416603</v>
      </c>
      <c r="F40" s="218" t="s">
        <v>1441</v>
      </c>
      <c r="G40" s="215">
        <v>243484927</v>
      </c>
      <c r="H40" s="214" t="s">
        <v>1493</v>
      </c>
      <c r="I40" s="215">
        <v>221842547</v>
      </c>
      <c r="J40" s="221">
        <v>44098</v>
      </c>
      <c r="K40" s="222">
        <v>105559367</v>
      </c>
      <c r="L40" s="221">
        <v>44462</v>
      </c>
      <c r="M40" s="222">
        <v>126842298</v>
      </c>
      <c r="N40" s="221">
        <v>44826</v>
      </c>
      <c r="O40" s="222">
        <v>151841037</v>
      </c>
    </row>
    <row r="41" spans="1:15" ht="15">
      <c r="A41">
        <v>40</v>
      </c>
      <c r="B41" s="214" t="s">
        <v>1512</v>
      </c>
      <c r="C41" s="215">
        <v>212971567</v>
      </c>
      <c r="D41" s="214" t="s">
        <v>1388</v>
      </c>
      <c r="E41" s="215">
        <v>215285508</v>
      </c>
      <c r="F41" s="218" t="s">
        <v>1442</v>
      </c>
      <c r="G41" s="215">
        <v>341060654</v>
      </c>
      <c r="H41" s="214" t="s">
        <v>1494</v>
      </c>
      <c r="I41" s="215">
        <v>333988204</v>
      </c>
      <c r="J41" s="221">
        <v>44105</v>
      </c>
      <c r="K41" s="222">
        <v>78212920</v>
      </c>
      <c r="L41" s="221">
        <v>44469</v>
      </c>
      <c r="M41" s="222">
        <v>260497074</v>
      </c>
      <c r="N41" s="221">
        <v>44833</v>
      </c>
      <c r="O41" s="222">
        <v>191129404</v>
      </c>
    </row>
    <row r="42" spans="1:15" ht="15">
      <c r="A42">
        <v>41</v>
      </c>
      <c r="B42" s="214" t="s">
        <v>1513</v>
      </c>
      <c r="C42" s="215">
        <v>282380826</v>
      </c>
      <c r="D42" s="214" t="s">
        <v>1389</v>
      </c>
      <c r="E42" s="215">
        <v>193504252</v>
      </c>
      <c r="F42" s="218" t="s">
        <v>1443</v>
      </c>
      <c r="G42" s="215">
        <v>244364807</v>
      </c>
      <c r="H42" s="219">
        <v>43748</v>
      </c>
      <c r="I42" s="215">
        <v>276973318</v>
      </c>
      <c r="J42" s="221">
        <v>44112</v>
      </c>
      <c r="K42" s="222">
        <v>86995587</v>
      </c>
      <c r="L42" s="221">
        <v>44476</v>
      </c>
      <c r="M42" s="222">
        <v>221295134</v>
      </c>
      <c r="N42" s="221">
        <v>44840</v>
      </c>
      <c r="O42" s="222">
        <v>250721977</v>
      </c>
    </row>
    <row r="43" spans="1:15" ht="15">
      <c r="A43">
        <v>42</v>
      </c>
      <c r="B43" s="214" t="s">
        <v>1514</v>
      </c>
      <c r="C43" s="215">
        <v>239761354</v>
      </c>
      <c r="D43" s="214" t="s">
        <v>1390</v>
      </c>
      <c r="E43" s="215">
        <v>258592047</v>
      </c>
      <c r="F43" s="218" t="s">
        <v>1444</v>
      </c>
      <c r="G43" s="215">
        <v>282343504</v>
      </c>
      <c r="H43" s="219">
        <v>43755</v>
      </c>
      <c r="I43" s="215">
        <v>256075096</v>
      </c>
      <c r="J43" s="221">
        <v>44119</v>
      </c>
      <c r="K43" s="222">
        <v>82153340</v>
      </c>
      <c r="L43" s="221">
        <v>44483</v>
      </c>
      <c r="M43" s="222">
        <v>323664015</v>
      </c>
      <c r="N43" s="221">
        <v>44847</v>
      </c>
      <c r="O43" s="222">
        <v>266190274</v>
      </c>
    </row>
    <row r="44" spans="1:15" ht="15">
      <c r="A44">
        <v>43</v>
      </c>
      <c r="B44" s="214" t="s">
        <v>1515</v>
      </c>
      <c r="C44" s="215">
        <v>216980243</v>
      </c>
      <c r="D44" s="214" t="s">
        <v>1391</v>
      </c>
      <c r="E44" s="215">
        <v>184428630</v>
      </c>
      <c r="F44" s="218" t="s">
        <v>1445</v>
      </c>
      <c r="G44" s="215">
        <v>210927155</v>
      </c>
      <c r="H44" s="220">
        <v>43762</v>
      </c>
      <c r="I44" s="215">
        <v>175237840</v>
      </c>
      <c r="J44" s="221">
        <v>44126</v>
      </c>
      <c r="K44" s="222">
        <v>100086885</v>
      </c>
      <c r="L44" s="221">
        <v>44490</v>
      </c>
      <c r="M44" s="222">
        <v>376720059</v>
      </c>
      <c r="N44" s="221">
        <v>44854</v>
      </c>
      <c r="O44" s="222">
        <v>344923101</v>
      </c>
    </row>
    <row r="45" spans="1:15" ht="15">
      <c r="A45">
        <v>44</v>
      </c>
      <c r="B45" s="214" t="s">
        <v>1338</v>
      </c>
      <c r="C45" s="215">
        <v>355297938</v>
      </c>
      <c r="D45" s="214" t="s">
        <v>1392</v>
      </c>
      <c r="E45" s="215">
        <v>445465346</v>
      </c>
      <c r="F45" s="218" t="s">
        <v>1446</v>
      </c>
      <c r="G45" s="215">
        <v>420399783</v>
      </c>
      <c r="H45" s="220">
        <v>43769</v>
      </c>
      <c r="I45" s="215">
        <v>386197692</v>
      </c>
      <c r="J45" s="221">
        <v>44133</v>
      </c>
      <c r="K45" s="223">
        <v>74180406.565</v>
      </c>
      <c r="L45" s="221">
        <v>44497</v>
      </c>
      <c r="M45" s="222">
        <v>324713048</v>
      </c>
      <c r="N45" s="221">
        <v>44861</v>
      </c>
      <c r="O45" s="222">
        <v>283057658</v>
      </c>
    </row>
    <row r="46" spans="1:15" ht="15">
      <c r="A46">
        <v>45</v>
      </c>
      <c r="B46" s="214" t="s">
        <v>1340</v>
      </c>
      <c r="C46" s="215">
        <v>272854914</v>
      </c>
      <c r="D46" s="214" t="s">
        <v>1393</v>
      </c>
      <c r="E46" s="215">
        <v>343879216</v>
      </c>
      <c r="F46" s="218" t="s">
        <v>1447</v>
      </c>
      <c r="G46" s="215">
        <v>268578223</v>
      </c>
      <c r="H46" s="220">
        <v>43776</v>
      </c>
      <c r="I46" s="215">
        <v>303686293</v>
      </c>
      <c r="J46" s="221">
        <v>44140</v>
      </c>
      <c r="K46" s="222">
        <v>29835938</v>
      </c>
      <c r="L46" s="221">
        <v>44504</v>
      </c>
      <c r="M46" s="222">
        <v>289590598</v>
      </c>
      <c r="N46" s="221">
        <v>44868</v>
      </c>
      <c r="O46" s="222">
        <v>266225398</v>
      </c>
    </row>
    <row r="47" spans="1:15" ht="15">
      <c r="A47">
        <v>46</v>
      </c>
      <c r="B47" s="214" t="s">
        <v>1341</v>
      </c>
      <c r="C47" s="215">
        <v>333317861</v>
      </c>
      <c r="D47" s="214" t="s">
        <v>1394</v>
      </c>
      <c r="E47" s="215">
        <v>369721443</v>
      </c>
      <c r="F47" s="218" t="s">
        <v>1448</v>
      </c>
      <c r="G47" s="215">
        <v>369823217</v>
      </c>
      <c r="H47" s="220">
        <v>43783</v>
      </c>
      <c r="I47" s="215">
        <v>298669932</v>
      </c>
      <c r="J47" s="221">
        <v>44147</v>
      </c>
      <c r="K47" s="215">
        <v>0</v>
      </c>
      <c r="L47" s="221">
        <v>44511</v>
      </c>
      <c r="M47" s="222">
        <v>172933246</v>
      </c>
      <c r="N47" s="221">
        <v>44875</v>
      </c>
      <c r="O47" s="222">
        <v>342545222</v>
      </c>
    </row>
    <row r="48" spans="1:15" ht="15">
      <c r="A48">
        <v>47</v>
      </c>
      <c r="B48" s="214" t="s">
        <v>1343</v>
      </c>
      <c r="C48" s="215">
        <v>221267980</v>
      </c>
      <c r="D48" s="214" t="s">
        <v>1395</v>
      </c>
      <c r="E48" s="215">
        <v>324702270</v>
      </c>
      <c r="F48" s="218" t="s">
        <v>1449</v>
      </c>
      <c r="G48" s="215">
        <v>289710785</v>
      </c>
      <c r="H48" s="220">
        <v>43790</v>
      </c>
      <c r="I48" s="215">
        <v>462344890</v>
      </c>
      <c r="J48" s="221">
        <v>44154</v>
      </c>
      <c r="K48" s="215">
        <v>0</v>
      </c>
      <c r="L48" s="221">
        <v>44518</v>
      </c>
      <c r="M48" s="222">
        <v>130222099</v>
      </c>
      <c r="N48" s="221">
        <v>44882</v>
      </c>
      <c r="O48" s="222">
        <v>269607916</v>
      </c>
    </row>
    <row r="49" spans="1:15" ht="15">
      <c r="A49">
        <v>48</v>
      </c>
      <c r="B49" s="214" t="s">
        <v>1344</v>
      </c>
      <c r="C49" s="215">
        <v>224401587</v>
      </c>
      <c r="D49" s="214" t="s">
        <v>1396</v>
      </c>
      <c r="E49" s="215">
        <v>249225003</v>
      </c>
      <c r="F49" s="218" t="s">
        <v>1450</v>
      </c>
      <c r="G49" s="215">
        <v>224540598</v>
      </c>
      <c r="H49" s="220">
        <v>43797</v>
      </c>
      <c r="I49" s="215">
        <v>303625677</v>
      </c>
      <c r="J49" s="221">
        <v>44161</v>
      </c>
      <c r="K49" s="215">
        <v>0</v>
      </c>
      <c r="L49" s="221">
        <v>44525</v>
      </c>
      <c r="M49" s="222">
        <v>183898611</v>
      </c>
      <c r="N49" s="221">
        <v>44889</v>
      </c>
      <c r="O49" s="222">
        <v>179845530</v>
      </c>
    </row>
    <row r="50" spans="1:15" ht="15">
      <c r="A50">
        <v>49</v>
      </c>
      <c r="B50" s="214" t="s">
        <v>1345</v>
      </c>
      <c r="C50" s="215">
        <v>235897531</v>
      </c>
      <c r="D50" s="214" t="s">
        <v>1397</v>
      </c>
      <c r="E50" s="215">
        <v>251663895</v>
      </c>
      <c r="F50" s="218" t="s">
        <v>1451</v>
      </c>
      <c r="G50" s="215">
        <v>356218045</v>
      </c>
      <c r="H50" s="220">
        <v>43804</v>
      </c>
      <c r="I50" s="215">
        <v>249719885</v>
      </c>
      <c r="J50" s="221">
        <v>44168</v>
      </c>
      <c r="K50" s="215">
        <v>0</v>
      </c>
      <c r="L50" s="221">
        <v>44532</v>
      </c>
      <c r="M50" s="222">
        <v>174283696</v>
      </c>
      <c r="N50" s="221">
        <v>44896</v>
      </c>
      <c r="O50" s="222">
        <v>161980958</v>
      </c>
    </row>
    <row r="51" spans="1:15" ht="15">
      <c r="A51">
        <v>50</v>
      </c>
      <c r="B51" s="214" t="s">
        <v>1346</v>
      </c>
      <c r="C51" s="215">
        <v>376496915</v>
      </c>
      <c r="D51" s="214" t="s">
        <v>1398</v>
      </c>
      <c r="E51" s="215">
        <v>535580306</v>
      </c>
      <c r="F51" s="218" t="s">
        <v>1452</v>
      </c>
      <c r="G51" s="215">
        <v>365025932</v>
      </c>
      <c r="H51" s="220">
        <v>43811</v>
      </c>
      <c r="I51" s="215">
        <v>295818490</v>
      </c>
      <c r="J51" s="221">
        <v>44175</v>
      </c>
      <c r="K51" s="215">
        <v>0</v>
      </c>
      <c r="L51" s="221">
        <v>44539</v>
      </c>
      <c r="M51" s="222">
        <v>147467695</v>
      </c>
      <c r="N51" s="221">
        <v>44903</v>
      </c>
      <c r="O51" s="222">
        <v>184282080</v>
      </c>
    </row>
    <row r="52" spans="1:15" ht="15">
      <c r="A52">
        <v>51</v>
      </c>
      <c r="B52" s="214" t="s">
        <v>1347</v>
      </c>
      <c r="C52" s="215">
        <v>240456880</v>
      </c>
      <c r="D52" s="214" t="s">
        <v>1399</v>
      </c>
      <c r="E52" s="215">
        <v>304453127</v>
      </c>
      <c r="F52" s="218" t="s">
        <v>1453</v>
      </c>
      <c r="G52" s="215">
        <v>323754813</v>
      </c>
      <c r="H52" s="220">
        <v>43818</v>
      </c>
      <c r="I52" s="215">
        <v>618639200</v>
      </c>
      <c r="J52" s="221">
        <v>44182</v>
      </c>
      <c r="K52" s="215">
        <v>0</v>
      </c>
      <c r="L52" s="221">
        <v>44546</v>
      </c>
      <c r="M52" s="222">
        <v>427247758</v>
      </c>
      <c r="N52" s="221">
        <v>44910</v>
      </c>
      <c r="O52" s="222">
        <v>478115649</v>
      </c>
    </row>
    <row r="53" spans="1:15" ht="15">
      <c r="A53">
        <v>52</v>
      </c>
      <c r="B53" s="214" t="s">
        <v>1348</v>
      </c>
      <c r="C53" s="215">
        <v>487298745</v>
      </c>
      <c r="D53" s="214" t="s">
        <v>1400</v>
      </c>
      <c r="E53" s="215">
        <v>573383082</v>
      </c>
      <c r="F53" s="218" t="s">
        <v>1454</v>
      </c>
      <c r="G53" s="215">
        <v>627008003</v>
      </c>
      <c r="H53" s="220">
        <v>43825</v>
      </c>
      <c r="I53" s="215">
        <v>651499820</v>
      </c>
      <c r="J53" s="221">
        <v>44189</v>
      </c>
      <c r="K53" s="215">
        <v>0</v>
      </c>
      <c r="L53" s="221">
        <v>44553</v>
      </c>
      <c r="M53" s="222">
        <v>231814905</v>
      </c>
      <c r="N53" s="221">
        <v>44917</v>
      </c>
      <c r="O53" s="222"/>
    </row>
    <row r="54" spans="2:15" ht="15.75" thickBot="1">
      <c r="B54" s="216"/>
      <c r="C54" s="217"/>
      <c r="D54" s="216"/>
      <c r="E54" s="217"/>
      <c r="F54" s="216"/>
      <c r="G54" s="217"/>
      <c r="H54" s="216"/>
      <c r="I54" s="217"/>
      <c r="J54" s="224"/>
      <c r="K54" s="225"/>
      <c r="L54" s="224"/>
      <c r="M54" s="225"/>
      <c r="N54" s="224"/>
      <c r="O54" s="225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2022-12-19T14:01:09Z</dcterms:modified>
  <cp:category/>
  <cp:version/>
  <cp:contentType/>
  <cp:contentStatus/>
</cp:coreProperties>
</file>