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30" tabRatio="488" activeTab="0"/>
  </bookViews>
  <sheets>
    <sheet name="Weekly Toplist" sheetId="1" r:id="rId1"/>
    <sheet name="Movie Opening Weeks" sheetId="2" r:id="rId2"/>
    <sheet name="Weekly Totals" sheetId="3" r:id="rId3"/>
    <sheet name="Weekly Totals Graph" sheetId="4" r:id="rId4"/>
  </sheets>
  <definedNames>
    <definedName name="_xlfnodf.DAYS" hidden="1">#NAME?</definedName>
    <definedName name="_xlfnodf.SKEWP" hidden="1">#NAME?</definedName>
  </definedNames>
  <calcPr fullCalcOnLoad="1"/>
</workbook>
</file>

<file path=xl/sharedStrings.xml><?xml version="1.0" encoding="utf-8"?>
<sst xmlns="http://schemas.openxmlformats.org/spreadsheetml/2006/main" count="4314" uniqueCount="2036">
  <si>
    <t>MAGYARORSZÁG MŰSORHETI TOPLISTA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</si>
  <si>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</si>
  <si>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</si>
  <si>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</si>
  <si>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</si>
  <si>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</si>
  <si>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</si>
  <si>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</si>
  <si>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</si>
  <si>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</si>
  <si>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</si>
  <si>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</si>
  <si>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</si>
  <si>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Superintelligence</t>
  </si>
  <si>
    <t>Szuperagy</t>
  </si>
  <si>
    <t>InterCom</t>
  </si>
  <si>
    <t>Cats &amp; Dogs 3: Paws Unite</t>
  </si>
  <si>
    <t>Kutyák és macskák 3 - A mancs parancs</t>
  </si>
  <si>
    <t>Monster Hunter</t>
  </si>
  <si>
    <t>Monster Hunter - Szörnybirodalom</t>
  </si>
  <si>
    <t>Spirál</t>
  </si>
  <si>
    <t>Vertigo</t>
  </si>
  <si>
    <t>The Personal History of David Copperfield</t>
  </si>
  <si>
    <t>David Copperfield rendkívüli élete</t>
  </si>
  <si>
    <t>UIP</t>
  </si>
  <si>
    <t>A hercegnő és a hét törpe</t>
  </si>
  <si>
    <t>The Doorman</t>
  </si>
  <si>
    <t>The Doorman - Több mint portás</t>
  </si>
  <si>
    <t>My Salinger Year</t>
  </si>
  <si>
    <t>Egy évem Salingerrel</t>
  </si>
  <si>
    <t>ADS</t>
  </si>
  <si>
    <t>TOP 10</t>
  </si>
  <si>
    <t>Quick</t>
  </si>
  <si>
    <t>Gyilkos szerepben</t>
  </si>
  <si>
    <t>Promising Young Woman</t>
  </si>
  <si>
    <t>Ígéretes fiatal nő</t>
  </si>
  <si>
    <t>MoziNet</t>
  </si>
  <si>
    <t>Scoob</t>
  </si>
  <si>
    <t>Scooby</t>
  </si>
  <si>
    <t>Prorom</t>
  </si>
  <si>
    <t>Wendy</t>
  </si>
  <si>
    <t>Vertical</t>
  </si>
  <si>
    <t>10 Days Without Mom</t>
  </si>
  <si>
    <t>10 nap anyu nélkül</t>
  </si>
  <si>
    <t>Zárójelentés</t>
  </si>
  <si>
    <t>Valaki a túloldalon</t>
  </si>
  <si>
    <t>Made In Italy</t>
  </si>
  <si>
    <t>Animal Crackers</t>
  </si>
  <si>
    <t>Állati jó kekszek</t>
  </si>
  <si>
    <t>Bad Boys for Life</t>
  </si>
  <si>
    <t>Bad Boys – Mindörökké rosszfiúk</t>
  </si>
  <si>
    <t>Pesti balhé</t>
  </si>
  <si>
    <t xml:space="preserve">King of Staten Island </t>
  </si>
  <si>
    <t>Staten Island királya</t>
  </si>
  <si>
    <t>Follow Me</t>
  </si>
  <si>
    <t>#kövessbe</t>
  </si>
  <si>
    <t>Dreambuilders</t>
  </si>
  <si>
    <t>Álomépítők</t>
  </si>
  <si>
    <t>The High Note</t>
  </si>
  <si>
    <t>Pont az a dal</t>
  </si>
  <si>
    <t>The Invisible Man</t>
  </si>
  <si>
    <t>A láthatatlan ember</t>
  </si>
  <si>
    <t>The Gentlemen</t>
  </si>
  <si>
    <t>Úriemberek</t>
  </si>
  <si>
    <t>Ava</t>
  </si>
  <si>
    <t>Onward</t>
  </si>
  <si>
    <t>Előre</t>
  </si>
  <si>
    <t>Forum</t>
  </si>
  <si>
    <t>Dolittle / The Voyage of Doctor Dolittle</t>
  </si>
  <si>
    <t>Dolittle</t>
  </si>
  <si>
    <t>Call of the Wild</t>
  </si>
  <si>
    <t>A vadon hívó szava</t>
  </si>
  <si>
    <t>Fantasy Island</t>
  </si>
  <si>
    <t>A vágyak szigete</t>
  </si>
  <si>
    <t>Jumanji: The Next Level</t>
  </si>
  <si>
    <t>Jumanji - A következő szint</t>
  </si>
  <si>
    <t>Bohemian Rhapsody</t>
  </si>
  <si>
    <t>Bohém rapszódia</t>
  </si>
  <si>
    <t>Sonic</t>
  </si>
  <si>
    <t>Sonic, a sündisznó</t>
  </si>
  <si>
    <t>Bloodshot</t>
  </si>
  <si>
    <t>Knives Out</t>
  </si>
  <si>
    <t>Törbe ejtve</t>
  </si>
  <si>
    <t>Paw Patrol: Ready, Race, Rescue!</t>
  </si>
  <si>
    <t>Mancs őrjárat: Vigyázz, kész, mancs!</t>
  </si>
  <si>
    <t>Lassie: Eine Abenteurliche Reise</t>
  </si>
  <si>
    <t>Frozen 2</t>
  </si>
  <si>
    <t>Jégvarázs 2</t>
  </si>
  <si>
    <t>Ford v. Ferrari / Le Mans `66</t>
  </si>
  <si>
    <t>Az aszfalt királyai</t>
  </si>
  <si>
    <t>Seveled</t>
  </si>
  <si>
    <t>Star Wars: The Rise of Skywalker</t>
  </si>
  <si>
    <t>Star Wars: Skywalker kora</t>
  </si>
  <si>
    <t>Spider-Man: Far From Home</t>
  </si>
  <si>
    <t>Pókember: Idegenben</t>
  </si>
  <si>
    <t>The Lion King</t>
  </si>
  <si>
    <t>Az oroszlánkirály</t>
  </si>
  <si>
    <t>Rogue One: A Star Wars Story</t>
  </si>
  <si>
    <t>Thor : Ragnarok</t>
  </si>
  <si>
    <t>Thor : Ragnarök</t>
  </si>
  <si>
    <t>Captain Marvel</t>
  </si>
  <si>
    <t>Marvel Kapitány</t>
  </si>
  <si>
    <t>Star Wars : The Last Jedi</t>
  </si>
  <si>
    <t>Star Wars : Az utolsó Jedik</t>
  </si>
  <si>
    <t>Maleficent: Mistress of Evil</t>
  </si>
  <si>
    <t>Demóna: A sötétség úrnője</t>
  </si>
  <si>
    <t>Little Women</t>
  </si>
  <si>
    <t>Kisasszonyok</t>
  </si>
  <si>
    <t>Jojo Rabbit</t>
  </si>
  <si>
    <t>Jojo nyuszi</t>
  </si>
  <si>
    <t>Drakulics elvtárs</t>
  </si>
  <si>
    <t>BUÉK</t>
  </si>
  <si>
    <t>Like a Boss</t>
  </si>
  <si>
    <t>Mint egy főnök</t>
  </si>
  <si>
    <t>The Burnt Orange Heresy</t>
  </si>
  <si>
    <t>A hazugság színe</t>
  </si>
  <si>
    <t>Playing with Fire</t>
  </si>
  <si>
    <t>Ne játssz a tűzzel</t>
  </si>
  <si>
    <t>Patthelyzet</t>
  </si>
  <si>
    <t>La fameuse invasion des ours en Sicile</t>
  </si>
  <si>
    <t>Medvevilág Szicilíában</t>
  </si>
  <si>
    <t>The Hustle</t>
  </si>
  <si>
    <t>Csaló csajok</t>
  </si>
  <si>
    <t>Birds of Prey (And the Fantabulous Emancipation of One Harley Quinn)</t>
  </si>
  <si>
    <t>Ragadozó madarak (és egy bizonyos Harley Quinn csodasztikus felszabadulása)</t>
  </si>
  <si>
    <t>Les traducteurs</t>
  </si>
  <si>
    <t>Teljes titoktartás</t>
  </si>
  <si>
    <t>Joker</t>
  </si>
  <si>
    <t>How to be a Good Wife</t>
  </si>
  <si>
    <t>Hogyan legyél jó feleség</t>
  </si>
  <si>
    <t>Hope</t>
  </si>
  <si>
    <t>Remény</t>
  </si>
  <si>
    <t>Valan – Az angyalok völgye</t>
  </si>
  <si>
    <t>Kölcsönlakás</t>
  </si>
  <si>
    <t>Spies in Disguise</t>
  </si>
  <si>
    <t>Kémesítve</t>
  </si>
  <si>
    <t>X – A rendszerből törölve</t>
  </si>
  <si>
    <t>Pappa Pia</t>
  </si>
  <si>
    <t>The Song of Names</t>
  </si>
  <si>
    <t>A nevek dala</t>
  </si>
  <si>
    <t>FOMO - Megosztod, és uralkodsz</t>
  </si>
  <si>
    <t>Les invisibles</t>
  </si>
  <si>
    <t>A láthatatlanok</t>
  </si>
  <si>
    <t>Il traditore</t>
  </si>
  <si>
    <t>Az első áruló</t>
  </si>
  <si>
    <t>Parasite</t>
  </si>
  <si>
    <t>Élősködők</t>
  </si>
  <si>
    <t>Overboard</t>
  </si>
  <si>
    <t>Átejtve</t>
  </si>
  <si>
    <t>A Viszkis</t>
  </si>
  <si>
    <t>Brazilok</t>
  </si>
  <si>
    <t>Freeman</t>
  </si>
  <si>
    <t>Once Upon a Time in Hollywood</t>
  </si>
  <si>
    <t>Volt egyszer egy Hollywood</t>
  </si>
  <si>
    <t>Jexi</t>
  </si>
  <si>
    <t>JEXI - Túl okos telefon</t>
  </si>
  <si>
    <t>The Addams Family</t>
  </si>
  <si>
    <t>Wasp Network</t>
  </si>
  <si>
    <t>Wasp Network – Az ellenállók</t>
  </si>
  <si>
    <t>Big Bang Media</t>
  </si>
  <si>
    <t>The Whistlers</t>
  </si>
  <si>
    <t>A hegyek szigete</t>
  </si>
  <si>
    <t>The Angry Birds Movie 2</t>
  </si>
  <si>
    <t>Angry Birds 2. – A film</t>
  </si>
  <si>
    <t>Pirates of the Caribbean: Dead Men Tell No Tales</t>
  </si>
  <si>
    <t>A Karib-tenger kalózai: Salazár bosszúja</t>
  </si>
  <si>
    <t>Dark Waters</t>
  </si>
  <si>
    <t>Sötét vizeken</t>
  </si>
  <si>
    <t>Sorry We Missed You</t>
  </si>
  <si>
    <t>Sajnáljuk, nem találtuk otthon</t>
  </si>
  <si>
    <t>Guns Akimbo</t>
  </si>
  <si>
    <t>Talpig fegyverben</t>
  </si>
  <si>
    <t>Judy</t>
  </si>
  <si>
    <t>The Grudge</t>
  </si>
  <si>
    <t>Az átok háza</t>
  </si>
  <si>
    <t>Cirko Film</t>
  </si>
  <si>
    <t>Close to the Horizon</t>
  </si>
  <si>
    <t>Közel a horizonthoz</t>
  </si>
  <si>
    <t>Suicide Tourist</t>
  </si>
  <si>
    <t>Öngyilkos túra</t>
  </si>
  <si>
    <t>The Specials</t>
  </si>
  <si>
    <t>Különleges életek</t>
  </si>
  <si>
    <t>Bombshell</t>
  </si>
  <si>
    <t>Botrány</t>
  </si>
  <si>
    <t>Underwater</t>
  </si>
  <si>
    <t>Árok</t>
  </si>
  <si>
    <t>The Farewell</t>
  </si>
  <si>
    <t>A búcsú</t>
  </si>
  <si>
    <t>Portrait of a Lady on Fire</t>
  </si>
  <si>
    <t>Portré a lángoló fiatal lányról</t>
  </si>
  <si>
    <t>Richard Jewell</t>
  </si>
  <si>
    <t>Richard Jewell balladája</t>
  </si>
  <si>
    <t>Cinenuovo</t>
  </si>
  <si>
    <t>Romis</t>
  </si>
  <si>
    <t>A feltaláló</t>
  </si>
  <si>
    <t>Pannonia</t>
  </si>
  <si>
    <t>Artic Justice: Thunder Squad</t>
  </si>
  <si>
    <t>Sarkvidéki akció</t>
  </si>
  <si>
    <t>Eliott the littlest reindeer</t>
  </si>
  <si>
    <t>Pamacs, a Mikulás kis rénszarvasa</t>
  </si>
  <si>
    <t>The Wedding Year</t>
  </si>
  <si>
    <t>NászszezON</t>
  </si>
  <si>
    <t>Cats</t>
  </si>
  <si>
    <t>Macskák</t>
  </si>
  <si>
    <t>Corporate Animals</t>
  </si>
  <si>
    <t>Hivatali eltávozás</t>
  </si>
  <si>
    <t>Farming</t>
  </si>
  <si>
    <t>A bőrömben</t>
  </si>
  <si>
    <t>Amanda</t>
  </si>
  <si>
    <t>Pavarotti</t>
  </si>
  <si>
    <t>Last Christmas</t>
  </si>
  <si>
    <t>Múlt karácsony</t>
  </si>
  <si>
    <t>Forgotten Christmas</t>
  </si>
  <si>
    <t>Az elfeledett Karácsony</t>
  </si>
  <si>
    <t>Scary Stories to Tell in the Dark</t>
  </si>
  <si>
    <t>Lidérces mesék éjszakája</t>
  </si>
  <si>
    <t>Black Christmas</t>
  </si>
  <si>
    <t>Fekete Karácsony</t>
  </si>
  <si>
    <t>Abominable</t>
  </si>
  <si>
    <t>Jetikölyök</t>
  </si>
  <si>
    <t>Les Chicoufs / Joyeuse retraite!</t>
  </si>
  <si>
    <t>Családból is megárt a sok</t>
  </si>
  <si>
    <t>Charlie's Angels</t>
  </si>
  <si>
    <t>Charlie angyalai</t>
  </si>
  <si>
    <t>Systemsprenger</t>
  </si>
  <si>
    <t>Kontroll nélkül</t>
  </si>
  <si>
    <t>Doctor Sleep</t>
  </si>
  <si>
    <t>Álomdoktor</t>
  </si>
  <si>
    <t>A Rainy Day in New York</t>
  </si>
  <si>
    <t>Egy esős nap New Yorkban</t>
  </si>
  <si>
    <t>CineTel</t>
  </si>
  <si>
    <t>Can You Keep a Secret?</t>
  </si>
  <si>
    <t>Tudsz titkot tartani?</t>
  </si>
  <si>
    <t>Szép csendben</t>
  </si>
  <si>
    <t>Midway</t>
  </si>
  <si>
    <t>Terra Willy: Planete inconnue</t>
  </si>
  <si>
    <t>Terra Willy</t>
  </si>
  <si>
    <t>Terminator: Dark Fate</t>
  </si>
  <si>
    <t>Terminátor: Sötét végzet</t>
  </si>
  <si>
    <t>Countdown</t>
  </si>
  <si>
    <t>Halálod appja</t>
  </si>
  <si>
    <t xml:space="preserve">Who's That Granny </t>
  </si>
  <si>
    <t>Álomnagyi</t>
  </si>
  <si>
    <t>Zombieland: Double Tap</t>
  </si>
  <si>
    <t>Zombieland - A második lövés</t>
  </si>
  <si>
    <t>Gemini Man</t>
  </si>
  <si>
    <t>Hustlers</t>
  </si>
  <si>
    <t>A Wall Street pillangói</t>
  </si>
  <si>
    <t>Paw Patrol</t>
  </si>
  <si>
    <t>Mancs örjárat</t>
  </si>
  <si>
    <t>Dino King: Journey to Fire Mountain</t>
  </si>
  <si>
    <t>Dinó király - Út a tűzhegyre</t>
  </si>
  <si>
    <t>Amundsen</t>
  </si>
  <si>
    <t>Mi újság, kuflik?</t>
  </si>
  <si>
    <t>Kedd</t>
  </si>
  <si>
    <t>Who You Think I Am</t>
  </si>
  <si>
    <t>Szerelemre kattintva</t>
  </si>
  <si>
    <t>Hungaricom</t>
  </si>
  <si>
    <t>The County</t>
  </si>
  <si>
    <t>Tejháború</t>
  </si>
  <si>
    <t>Clara</t>
  </si>
  <si>
    <t>Clara - Egy tündéri kaland</t>
  </si>
  <si>
    <t>Depeche Mode: Spirits in the Forest</t>
  </si>
  <si>
    <t>Piranhas</t>
  </si>
  <si>
    <t>Ragadozók</t>
  </si>
  <si>
    <t>Downton Abbey</t>
  </si>
  <si>
    <t>Playmobil : The Movie</t>
  </si>
  <si>
    <t>Playmobil : A film</t>
  </si>
  <si>
    <t>Salma's Big Wish</t>
  </si>
  <si>
    <t>Szörnyen boldog Halloween</t>
  </si>
  <si>
    <t>El Ángel</t>
  </si>
  <si>
    <t>Az angyal</t>
  </si>
  <si>
    <t>Aretha Franklin: Amazing Grace</t>
  </si>
  <si>
    <t>Aretha Franklin: Amazing Grace – A szeretet hangján</t>
  </si>
  <si>
    <t>Ad Astra</t>
  </si>
  <si>
    <t>Ad Astra – Út a csillagokba</t>
  </si>
  <si>
    <t>100 Things / 100 Dinge</t>
  </si>
  <si>
    <t>100 dolog</t>
  </si>
  <si>
    <t>Out Stealing Horses</t>
  </si>
  <si>
    <t>Lótolvajok</t>
  </si>
  <si>
    <t>Akik maradtak</t>
  </si>
  <si>
    <t>Budapest Film</t>
  </si>
  <si>
    <t>Trouble</t>
  </si>
  <si>
    <t>Kópé</t>
  </si>
  <si>
    <t>It: Chapter Two</t>
  </si>
  <si>
    <t>Az: Második fejezet</t>
  </si>
  <si>
    <t>Ibiza</t>
  </si>
  <si>
    <t>Családi vakáció - Irány Ibiza!</t>
  </si>
  <si>
    <t>Rebelles</t>
  </si>
  <si>
    <t>Lázadók</t>
  </si>
  <si>
    <t>Haunt</t>
  </si>
  <si>
    <t>Prédák</t>
  </si>
  <si>
    <t>Good Boys</t>
  </si>
  <si>
    <t>Jó srácok</t>
  </si>
  <si>
    <t>Three Identical Strangers</t>
  </si>
  <si>
    <t>Három egyforma idegen</t>
  </si>
  <si>
    <t>The Secret Life of Pets 2</t>
  </si>
  <si>
    <t>Kis kedvencek titkos élete 2</t>
  </si>
  <si>
    <t>Angel Has Fallen</t>
  </si>
  <si>
    <t>Támadás a Fehér Ház ellen 3.</t>
  </si>
  <si>
    <t>Norm of the North: Keys to the Kingdom</t>
  </si>
  <si>
    <t>Norm, az északi 2 – A királyság kulcsai</t>
  </si>
  <si>
    <t>Rambo: Last Blood</t>
  </si>
  <si>
    <t>Rambo V - Utolsó vér</t>
  </si>
  <si>
    <t>Aladdin</t>
  </si>
  <si>
    <t>Ready or Not</t>
  </si>
  <si>
    <t>Aki bújt</t>
  </si>
  <si>
    <t>The Goldfinch</t>
  </si>
  <si>
    <t>Az Aranypinty</t>
  </si>
  <si>
    <t>Fast &amp; Furious: Hobbs &amp; Shaw</t>
  </si>
  <si>
    <t>Halálos iramban: Hobbs &amp; Shaw</t>
  </si>
  <si>
    <t>Toy Story 4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</si>
  <si>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</si>
  <si>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</si>
  <si>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</si>
  <si>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</si>
  <si>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</si>
  <si>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</si>
  <si>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</si>
  <si>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</si>
  <si>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</si>
  <si>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</si>
  <si>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</si>
  <si>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</si>
  <si>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</si>
  <si>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</si>
  <si>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</si>
  <si>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</si>
  <si>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</si>
  <si>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Avengers: Endgame</t>
  </si>
  <si>
    <t>Bosszúállók: Végjáték</t>
  </si>
  <si>
    <t>Yao</t>
  </si>
  <si>
    <t>Yao utazása</t>
  </si>
  <si>
    <t>Raul Taburin</t>
  </si>
  <si>
    <t>Poms</t>
  </si>
  <si>
    <t>Pompon klub</t>
  </si>
  <si>
    <t>Escape Plan 3: Devil's Station</t>
  </si>
  <si>
    <t>Szupercella 3: Az ördögverem</t>
  </si>
  <si>
    <t>Yesterday</t>
  </si>
  <si>
    <t>Annabelle Comes Home</t>
  </si>
  <si>
    <t>Annabelle 3.</t>
  </si>
  <si>
    <t>Goliath</t>
  </si>
  <si>
    <t>Góliát</t>
  </si>
  <si>
    <t>Doubles vies / Non-Fiction</t>
  </si>
  <si>
    <t>Kettős életek</t>
  </si>
  <si>
    <t>Bring The Soul - The Movie</t>
  </si>
  <si>
    <t xml:space="preserve">Anna </t>
  </si>
  <si>
    <t>Nicky Larson et le Parfum de Cupidon</t>
  </si>
  <si>
    <t>Nicky Larson - Ölni vagy kölni?</t>
  </si>
  <si>
    <t>Extremely Wicked, Shockingly Evil, and Vile</t>
  </si>
  <si>
    <t>Átkozottul veszett, sokkolóan gonosz és hitvány</t>
  </si>
  <si>
    <t>25 km/h</t>
  </si>
  <si>
    <t>25 km/h - Féktelen száguldás</t>
  </si>
  <si>
    <t>Rocketman</t>
  </si>
  <si>
    <t>Mon inconnue</t>
  </si>
  <si>
    <t>Szerelem második látásra</t>
  </si>
  <si>
    <t>Men in Black International</t>
  </si>
  <si>
    <t>Men in Black – Sötét zsaruk a Föld körül</t>
  </si>
  <si>
    <t>A Dog's Journey</t>
  </si>
  <si>
    <t>Egy kutya négy útja</t>
  </si>
  <si>
    <t>John Wick 3: Parabellum</t>
  </si>
  <si>
    <t>John Wick: 3. felvonás - Parabellum</t>
  </si>
  <si>
    <t>Pokémon Detective Pikachu</t>
  </si>
  <si>
    <t>Pokémon - Pikachu, a detektív</t>
  </si>
  <si>
    <t>Nous finirons ensemble</t>
  </si>
  <si>
    <t>Együtt megyünk</t>
  </si>
  <si>
    <t>Curiosa</t>
  </si>
  <si>
    <t>Pajzán kíváncsiság</t>
  </si>
  <si>
    <t>Long Shot / Flarsky</t>
  </si>
  <si>
    <t>Csekély esély</t>
  </si>
  <si>
    <t>Child's Play</t>
  </si>
  <si>
    <t>Gyerekjáték</t>
  </si>
  <si>
    <t>X-Men: Dark Phoenix</t>
  </si>
  <si>
    <t>X-Men: Sötét Főnix</t>
  </si>
  <si>
    <t>Capharnaüm</t>
  </si>
  <si>
    <t>Kafarnaum - A remény útja</t>
  </si>
  <si>
    <t xml:space="preserve">Ma </t>
  </si>
  <si>
    <t>Mami</t>
  </si>
  <si>
    <t>Five Feet Apart</t>
  </si>
  <si>
    <t>Két lépés távolság</t>
  </si>
  <si>
    <t>Godzilla: King of the Monsters</t>
  </si>
  <si>
    <t>Godzilla II – A szörnyek királya</t>
  </si>
  <si>
    <t xml:space="preserve">Wonder Park </t>
  </si>
  <si>
    <t>Csodapark</t>
  </si>
  <si>
    <t>Princess in Wonderland</t>
  </si>
  <si>
    <t>Hercegnő Csodaországban</t>
  </si>
  <si>
    <t>High Life</t>
  </si>
  <si>
    <t>Csillagok határán</t>
  </si>
  <si>
    <t>Dernier amour</t>
  </si>
  <si>
    <t>Casanova - Az utolsó szerelem</t>
  </si>
  <si>
    <t>Vízipók-csodapók - a film</t>
  </si>
  <si>
    <t>Booksmart</t>
  </si>
  <si>
    <t>Éretlenségi</t>
  </si>
  <si>
    <t>UglyDolls</t>
  </si>
  <si>
    <t>Undipofik</t>
  </si>
  <si>
    <t>The Hummingbird Project </t>
  </si>
  <si>
    <t>A Kolibri projekt</t>
  </si>
  <si>
    <t>The Favourite</t>
  </si>
  <si>
    <t>A kedvenc</t>
  </si>
  <si>
    <t>Shazam!</t>
  </si>
  <si>
    <t>Ruben Brandt, a gyűjtő</t>
  </si>
  <si>
    <t>Cinderella and the Secret Prince</t>
  </si>
  <si>
    <t>Hamupipőke és az elvarázsolt herceg</t>
  </si>
  <si>
    <t>Domino</t>
  </si>
  <si>
    <t>Dominó</t>
  </si>
  <si>
    <t>Dolor y Gloria</t>
  </si>
  <si>
    <t>Fájdalom és dicsőség</t>
  </si>
  <si>
    <t>Cinetel</t>
  </si>
  <si>
    <t>The Hole in the Ground</t>
  </si>
  <si>
    <t>A gyermek</t>
  </si>
  <si>
    <t>Dronningen / Queen of Hearts</t>
  </si>
  <si>
    <t>Szívek királynője</t>
  </si>
  <si>
    <t>Pécsi szál</t>
  </si>
  <si>
    <t>Manou the Swift</t>
  </si>
  <si>
    <t>Manu a legsirályabb fecske</t>
  </si>
  <si>
    <t>Arctic</t>
  </si>
  <si>
    <t>Sarkvidék</t>
  </si>
  <si>
    <t>Hotel Mumbai</t>
  </si>
  <si>
    <t>An Interview with God</t>
  </si>
  <si>
    <t>Interjú Istennel</t>
  </si>
  <si>
    <t>Green Book</t>
  </si>
  <si>
    <t>Zöld könyv - Útmutató az élethez</t>
  </si>
  <si>
    <t>Brightburn</t>
  </si>
  <si>
    <t>Brightburn – A lángoló fiú</t>
  </si>
  <si>
    <t xml:space="preserve">The Curse of La Llorona </t>
  </si>
  <si>
    <t>A gyászoló asszony átka</t>
  </si>
  <si>
    <t>Dumbo</t>
  </si>
  <si>
    <t>Dumbó</t>
  </si>
  <si>
    <t>Apró mesék</t>
  </si>
  <si>
    <t>How to Train Your Dragon: The Hidden World</t>
  </si>
  <si>
    <t>Így neveld a sárkányodat 3.</t>
  </si>
  <si>
    <t>Vice</t>
  </si>
  <si>
    <t>Alelnök</t>
  </si>
  <si>
    <t>After</t>
  </si>
  <si>
    <t>Miután</t>
  </si>
  <si>
    <t>Pet Sematary</t>
  </si>
  <si>
    <t>Kedvencek temetője</t>
  </si>
  <si>
    <t>Qu'est-ce qu'on a encore fait au bon Dieu?</t>
  </si>
  <si>
    <t>Bazi nagy francia lagzik 2.</t>
  </si>
  <si>
    <t>A Dog's Way Home</t>
  </si>
  <si>
    <t>Egy kutya hazatér</t>
  </si>
  <si>
    <t>Eter</t>
  </si>
  <si>
    <t>Éter</t>
  </si>
  <si>
    <t>ELF Pictures</t>
  </si>
  <si>
    <t>Red Joan</t>
  </si>
  <si>
    <t>A vörös ügynök</t>
  </si>
  <si>
    <t>Magyarhangya</t>
  </si>
  <si>
    <t>La fête des mères</t>
  </si>
  <si>
    <t>Anyák napja</t>
  </si>
  <si>
    <t>Ballon</t>
  </si>
  <si>
    <t>A hőlégballon</t>
  </si>
  <si>
    <t>Hellboy</t>
  </si>
  <si>
    <t>La dernière folie de Claire Darling</t>
  </si>
  <si>
    <t>Claire Darling utolsó húzása</t>
  </si>
  <si>
    <t>Dumplin'</t>
  </si>
  <si>
    <t>Dumplin' - Így kerek az élet</t>
  </si>
  <si>
    <t>The Queen's Corgi</t>
  </si>
  <si>
    <t>A királynő kutyája</t>
  </si>
  <si>
    <t>Drunk Parents</t>
  </si>
  <si>
    <t>Amit nem akarsz tudni a szüleidről</t>
  </si>
  <si>
    <t>The Beach Bum</t>
  </si>
  <si>
    <t>Túltova</t>
  </si>
  <si>
    <t>Us</t>
  </si>
  <si>
    <t xml:space="preserve">Mi </t>
  </si>
  <si>
    <t>Captive State</t>
  </si>
  <si>
    <t>Elrabolt világ</t>
  </si>
  <si>
    <t>Fighting with My Family</t>
  </si>
  <si>
    <t>Családi bunyó</t>
  </si>
  <si>
    <t>Asterix: The Secret of the Magic Potion</t>
  </si>
  <si>
    <t>Asterix : A varázsital titka</t>
  </si>
  <si>
    <t>Rossz versek</t>
  </si>
  <si>
    <t>Missing Link</t>
  </si>
  <si>
    <t>A hiányzó láncszem</t>
  </si>
  <si>
    <t>Keepers / The Vanishing</t>
  </si>
  <si>
    <t>Az eltűntek</t>
  </si>
  <si>
    <t>The Sisters Brothers/</t>
  </si>
  <si>
    <t>Testvérlövészek</t>
  </si>
  <si>
    <t>Colette</t>
  </si>
  <si>
    <t>The Lego Movie 2: The Second Part</t>
  </si>
  <si>
    <t>A Lego kaland 2</t>
  </si>
  <si>
    <t>Ralph Breaks the Internet: Wreck-It Ralph 2</t>
  </si>
  <si>
    <t>Ralph lezúzza a netet</t>
  </si>
  <si>
    <t>Spider-Man: Into the Spider-Verse</t>
  </si>
  <si>
    <t>Pókember - Irány a Pókverzum</t>
  </si>
  <si>
    <t>Ben is Back</t>
  </si>
  <si>
    <t>Egy fiú hazatér</t>
  </si>
  <si>
    <t>Alita: Battle Angel</t>
  </si>
  <si>
    <t>Alita: A harc angyala</t>
  </si>
  <si>
    <t>Zimna wojna</t>
  </si>
  <si>
    <t>Hidegháború</t>
  </si>
  <si>
    <t>The Prodigy</t>
  </si>
  <si>
    <t>A csodagyerek</t>
  </si>
  <si>
    <t>A Star is Born</t>
  </si>
  <si>
    <t>Csillag születik</t>
  </si>
  <si>
    <t>Climax</t>
  </si>
  <si>
    <t>Eksztázis</t>
  </si>
  <si>
    <t>Sink or Swim</t>
  </si>
  <si>
    <t>Szabadúszók</t>
  </si>
  <si>
    <t>Instant Family</t>
  </si>
  <si>
    <t>Instant család</t>
  </si>
  <si>
    <t>Our Struggles</t>
  </si>
  <si>
    <t>Életem értelmei</t>
  </si>
  <si>
    <t>Guerilla</t>
  </si>
  <si>
    <t>Cold Pursuit</t>
  </si>
  <si>
    <t>Dermesztő hajsza</t>
  </si>
  <si>
    <t>Happy Death Day 2U</t>
  </si>
  <si>
    <t>Boldog halálnapot! 2</t>
  </si>
  <si>
    <t>Beautiful Boy</t>
  </si>
  <si>
    <t>Csodálatos fiú</t>
  </si>
  <si>
    <t>Glass</t>
  </si>
  <si>
    <t>Üveg</t>
  </si>
  <si>
    <t>Todos lo saben</t>
  </si>
  <si>
    <t>Mindenki Tudja</t>
  </si>
  <si>
    <t>Sheeps &amp; Wolves : Pig Deal</t>
  </si>
  <si>
    <t>Állati csetepata - Ez már röfi!</t>
  </si>
  <si>
    <t>Most van most</t>
  </si>
  <si>
    <t>Hevi reissu / Heavy Trip</t>
  </si>
  <si>
    <t>Heavy túra</t>
  </si>
  <si>
    <t>Mary Queen of Scots</t>
  </si>
  <si>
    <t>Két királynő</t>
  </si>
  <si>
    <t>Serenity</t>
  </si>
  <si>
    <t>Vihar előtt</t>
  </si>
  <si>
    <t>Aquaman</t>
  </si>
  <si>
    <t>Trouble With You</t>
  </si>
  <si>
    <t>Csak a baj van veled!</t>
  </si>
  <si>
    <t>Maria by Callas</t>
  </si>
  <si>
    <t>A Maria Callas-sztori</t>
  </si>
  <si>
    <t>On Chesil Beach</t>
  </si>
  <si>
    <t>Az a nap a tengerparton</t>
  </si>
  <si>
    <t>Time Freak</t>
  </si>
  <si>
    <t>Szerelmünk napjai</t>
  </si>
  <si>
    <t>Man in a Hurry / Un homme pressé</t>
  </si>
  <si>
    <t>Szavak nélkül</t>
  </si>
  <si>
    <t>Destroyer</t>
  </si>
  <si>
    <t>Pusztító</t>
  </si>
  <si>
    <t>Der kleine Drache Kokosnuss - Auf in den Dschungel!</t>
  </si>
  <si>
    <t>Kókusz Kokó a kis sárkány - Irány a dzsungel!</t>
  </si>
  <si>
    <t>Kursk</t>
  </si>
  <si>
    <t>Kurszk</t>
  </si>
  <si>
    <t>Journal 64</t>
  </si>
  <si>
    <t>64-es betegnapló</t>
  </si>
  <si>
    <t>Escape Room</t>
  </si>
  <si>
    <t>Végtelen útvesztő</t>
  </si>
  <si>
    <t>Creed II</t>
  </si>
  <si>
    <t>Mary Poppins Returns</t>
  </si>
  <si>
    <t>Mary Poppins visszatér</t>
  </si>
  <si>
    <t>The Mule</t>
  </si>
  <si>
    <t>A csempész</t>
  </si>
  <si>
    <t>Fantastic Beasts: The Crimes of Grindelwald</t>
  </si>
  <si>
    <t>Legendás állatok - Grindelwald bűntettei</t>
  </si>
  <si>
    <t>Pájaros de verano / Birds of Passage</t>
  </si>
  <si>
    <t>Az átkelés madarai</t>
  </si>
  <si>
    <t>Second Act</t>
  </si>
  <si>
    <t>Álommeló</t>
  </si>
  <si>
    <t>The Grinch</t>
  </si>
  <si>
    <t>A Grincs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</si>
  <si>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</si>
  <si>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</si>
  <si>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</si>
  <si>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</si>
  <si>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</si>
  <si>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</si>
  <si>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Loro</t>
  </si>
  <si>
    <t>Silvio és a többiek</t>
  </si>
  <si>
    <t>Marry Me, Dude</t>
  </si>
  <si>
    <t>Hozzám jössz, haver?</t>
  </si>
  <si>
    <t>Le retour du héros</t>
  </si>
  <si>
    <t>Az én hősöm</t>
  </si>
  <si>
    <t>Taxi 5</t>
  </si>
  <si>
    <t>Duck Duck Goose</t>
  </si>
  <si>
    <t>Jönnek a kacsák</t>
  </si>
  <si>
    <t>The Kindergarten Teacher</t>
  </si>
  <si>
    <t>A tanítónő</t>
  </si>
  <si>
    <t>Belleville Cop</t>
  </si>
  <si>
    <t>A belleville-i zsaru</t>
  </si>
  <si>
    <t>The Nutcracker and the Four Realms</t>
  </si>
  <si>
    <t>A diótörő és a négy birodalom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</si>
  <si>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</si>
  <si>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</si>
  <si>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</si>
  <si>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</si>
  <si>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</si>
  <si>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</si>
  <si>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L'Empereur de Paris</t>
  </si>
  <si>
    <t>Párizs császára</t>
  </si>
  <si>
    <t>Az  Úr hangja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</si>
  <si>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</si>
  <si>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</si>
  <si>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</si>
  <si>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</si>
  <si>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</si>
  <si>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</si>
  <si>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</si>
  <si>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</si>
  <si>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</si>
  <si>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</si>
  <si>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</si>
  <si>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</si>
  <si>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</si>
  <si>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</si>
  <si>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</si>
  <si>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</si>
  <si>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</si>
  <si>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</si>
  <si>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Egy nap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</si>
  <si>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</si>
  <si>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</si>
  <si>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</si>
  <si>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</si>
  <si>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</si>
  <si>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</si>
  <si>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</si>
  <si>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</si>
  <si>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</si>
  <si>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</si>
  <si>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</si>
  <si>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</si>
  <si>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</si>
  <si>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</si>
  <si>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</si>
  <si>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</si>
  <si>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</si>
  <si>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</si>
  <si>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</si>
  <si>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</si>
  <si>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The Girl in the Spider's Web</t>
  </si>
  <si>
    <t>Ami nem öl meg</t>
  </si>
  <si>
    <t>Patrick</t>
  </si>
  <si>
    <t>Patrick - Ebbel szebb az élet</t>
  </si>
  <si>
    <t>Little Italy</t>
  </si>
  <si>
    <t>Pizzarománc</t>
  </si>
  <si>
    <t>Siberia</t>
  </si>
  <si>
    <t>Gyémánthajsza</t>
  </si>
  <si>
    <t>Halloween</t>
  </si>
  <si>
    <t>Goosebumps 2: Haunted Halloween</t>
  </si>
  <si>
    <t>Libabőr 2 – Hullajó Halloween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</si>
  <si>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</si>
  <si>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</si>
  <si>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</si>
  <si>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</si>
  <si>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</si>
  <si>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</si>
  <si>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</si>
  <si>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</si>
  <si>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</si>
  <si>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</si>
  <si>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</si>
  <si>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</si>
  <si>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</si>
  <si>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</si>
  <si>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Den skyldige</t>
  </si>
  <si>
    <t>A bűnös</t>
  </si>
  <si>
    <t>Budapest</t>
  </si>
  <si>
    <t>Legénybúcsú Bt.</t>
  </si>
  <si>
    <t>Bad Times at the El Royale</t>
  </si>
  <si>
    <t>Húzós éjszaka az El Royale-ban</t>
  </si>
  <si>
    <t>I Still See You</t>
  </si>
  <si>
    <t>Látlak</t>
  </si>
  <si>
    <t>The Extraordinary Journey of the Fakir</t>
  </si>
  <si>
    <t>A fakír, aki egy IKEA szekrényben ragadt</t>
  </si>
  <si>
    <t>Hell Fest</t>
  </si>
  <si>
    <t>Horror Park</t>
  </si>
  <si>
    <t>Searching</t>
  </si>
  <si>
    <t>Keresés</t>
  </si>
  <si>
    <t>A Simple Favor</t>
  </si>
  <si>
    <t>Egy kis szívesség</t>
  </si>
  <si>
    <t>Fack ju Göhte 3</t>
  </si>
  <si>
    <t>Fák jú, Tanár úr! 3.</t>
  </si>
  <si>
    <t>Loving Pablo</t>
  </si>
  <si>
    <t>Escobar</t>
  </si>
  <si>
    <t>The Nun</t>
  </si>
  <si>
    <t>Az apáca</t>
  </si>
  <si>
    <t>Peppermint</t>
  </si>
  <si>
    <t>Peppermint - A bosszú angyala</t>
  </si>
  <si>
    <t>Down a Dark Hall</t>
  </si>
  <si>
    <t>Sötét folyosók</t>
  </si>
  <si>
    <t>The Spy Who Dumped Me</t>
  </si>
  <si>
    <t>A kém, aki dobott engem</t>
  </si>
  <si>
    <t>Alpha</t>
  </si>
  <si>
    <t>Alfa</t>
  </si>
  <si>
    <t>The Predator</t>
  </si>
  <si>
    <t>Predator – A ragadozó</t>
  </si>
  <si>
    <t>Mamma Mia! Here We Go Again</t>
  </si>
  <si>
    <t>Mamma Mia! Sose hagyjuk abba</t>
  </si>
  <si>
    <t>Mission: Impossible - Fallout</t>
  </si>
  <si>
    <t>Mission: Impossible - Utóhatás</t>
  </si>
  <si>
    <t>Remélem legközlebb sikerül meghalnod  :)</t>
  </si>
  <si>
    <t>The Meg</t>
  </si>
  <si>
    <t>Meg - Az őscápa</t>
  </si>
  <si>
    <t>The Stolen Princess</t>
  </si>
  <si>
    <t>Az elrabolt hercegnő</t>
  </si>
  <si>
    <t>Destination Wedding</t>
  </si>
  <si>
    <t>Végállomás : Esküvő</t>
  </si>
  <si>
    <t>Brillantissime</t>
  </si>
  <si>
    <t>Briliáns válás</t>
  </si>
  <si>
    <t>The Equalizer 2</t>
  </si>
  <si>
    <t>A Védelmező 2.</t>
  </si>
  <si>
    <t>Incredibles 2</t>
  </si>
  <si>
    <t>Hihetetlen család 2</t>
  </si>
  <si>
    <t>Christopher Robin</t>
  </si>
  <si>
    <t>Barátom, Róbert Gida</t>
  </si>
  <si>
    <t>Ant-Man and the Wasp</t>
  </si>
  <si>
    <t>A Hangya és a Darázs</t>
  </si>
  <si>
    <t>Tout Le Monde Debout</t>
  </si>
  <si>
    <t>Szerelembe gurulva</t>
  </si>
  <si>
    <t>Utøya 22. juli</t>
  </si>
  <si>
    <t>Utoya, július 22.</t>
  </si>
  <si>
    <t>Volt egyszer egy téka</t>
  </si>
  <si>
    <t>Slender Man</t>
  </si>
  <si>
    <t>Az ismeretlen rém</t>
  </si>
  <si>
    <t>Macskafogó</t>
  </si>
  <si>
    <t>Skyscraper</t>
  </si>
  <si>
    <t>Felhőkarcoló</t>
  </si>
  <si>
    <t>Book club</t>
  </si>
  <si>
    <t>Könyvklub</t>
  </si>
  <si>
    <t>I Feel Pretty</t>
  </si>
  <si>
    <t>Túl szexi lány</t>
  </si>
  <si>
    <t>Redbad</t>
  </si>
  <si>
    <t>Az utolsó pogány király</t>
  </si>
  <si>
    <t>Demi soeurs</t>
  </si>
  <si>
    <t>Bűbájosok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</si>
  <si>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</si>
  <si>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</si>
  <si>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</si>
  <si>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</si>
  <si>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</si>
  <si>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</si>
  <si>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</si>
  <si>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</si>
  <si>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</si>
  <si>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</si>
  <si>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</si>
  <si>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</si>
  <si>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</si>
  <si>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</si>
  <si>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</si>
  <si>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</si>
  <si>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</si>
  <si>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</si>
  <si>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</si>
  <si>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</si>
  <si>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</si>
  <si>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</si>
  <si>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</si>
  <si>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Leto</t>
  </si>
  <si>
    <t>Nyár</t>
  </si>
  <si>
    <t>I Am Not a Witch</t>
  </si>
  <si>
    <t>Nem vagyok boszorkány</t>
  </si>
  <si>
    <t>Adrift</t>
  </si>
  <si>
    <t>Sodródás</t>
  </si>
  <si>
    <t>Daddy Cool</t>
  </si>
  <si>
    <t>Papás babás</t>
  </si>
  <si>
    <t>Sicario: Day of the Soldado</t>
  </si>
  <si>
    <t>Sicario 2 – A zsoldos</t>
  </si>
  <si>
    <t>Solo: A Star Wars Story</t>
  </si>
  <si>
    <t>Solo: Egy Star Wars-történet</t>
  </si>
  <si>
    <t>Deadpool 2</t>
  </si>
  <si>
    <t>Life of the Party</t>
  </si>
  <si>
    <t>A partiállat</t>
  </si>
  <si>
    <t>Isle of Dogs</t>
  </si>
  <si>
    <t>Kutyák szigete</t>
  </si>
  <si>
    <t>Avengers: Infinity War</t>
  </si>
  <si>
    <t>Bosszúállók – Végtelen háború</t>
  </si>
  <si>
    <t>Peter Rabbit</t>
  </si>
  <si>
    <t>Nyúl Péter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</si>
  <si>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</si>
  <si>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</si>
  <si>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</si>
  <si>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</si>
  <si>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</si>
  <si>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</si>
  <si>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Solsidan</t>
  </si>
  <si>
    <t>Az élet napos oldala</t>
  </si>
  <si>
    <t>La ch'tite famille</t>
  </si>
  <si>
    <t>Vissza a gyökerekhez</t>
  </si>
  <si>
    <t>Hereditary</t>
  </si>
  <si>
    <t>Örökség</t>
  </si>
  <si>
    <t xml:space="preserve">Here Comes the Grump </t>
  </si>
  <si>
    <t>Vigyázz, kész morc!</t>
  </si>
  <si>
    <t>You Were Never Really Here</t>
  </si>
  <si>
    <t>Sosem voltál itt</t>
  </si>
  <si>
    <t>Based On A True Story</t>
  </si>
  <si>
    <t>Igaz történet alapján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</si>
  <si>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</si>
  <si>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</si>
  <si>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</si>
  <si>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</si>
  <si>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</si>
  <si>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</si>
  <si>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</si>
  <si>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</si>
  <si>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A Quiet Place</t>
  </si>
  <si>
    <t>Hang nélkül</t>
  </si>
  <si>
    <t>Blockers</t>
  </si>
  <si>
    <t>Szűzörség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</si>
  <si>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</si>
  <si>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</si>
  <si>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</si>
  <si>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</si>
  <si>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</si>
  <si>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</si>
  <si>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</si>
  <si>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</si>
  <si>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</si>
  <si>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</si>
  <si>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</si>
  <si>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</si>
  <si>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</si>
  <si>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</si>
  <si>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</si>
  <si>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</si>
  <si>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</si>
  <si>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</si>
  <si>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</si>
  <si>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</si>
  <si>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</si>
  <si>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</si>
  <si>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</si>
  <si>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</si>
  <si>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</si>
  <si>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</si>
  <si>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</si>
  <si>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</si>
  <si>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</si>
  <si>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</si>
  <si>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</si>
  <si>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</si>
  <si>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Gnomeo &amp; Juliet: Sherlock Gnomes</t>
  </si>
  <si>
    <t>Sherlock Gnomes</t>
  </si>
  <si>
    <t>Every Day</t>
  </si>
  <si>
    <t>Nap nap után</t>
  </si>
  <si>
    <t>Gringo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</si>
  <si>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</si>
  <si>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</si>
  <si>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</si>
  <si>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</si>
  <si>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</si>
  <si>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</si>
  <si>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</si>
  <si>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</si>
  <si>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</si>
  <si>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12 Strong</t>
  </si>
  <si>
    <t>12 katona</t>
  </si>
  <si>
    <t>Vándorszínészek</t>
  </si>
  <si>
    <t>The Strangers: Prey at Night</t>
  </si>
  <si>
    <t>Hívatlanok 2 - Éjjeli préda</t>
  </si>
  <si>
    <t>The Place</t>
  </si>
  <si>
    <t>A hely</t>
  </si>
  <si>
    <t>Red Sparrow</t>
  </si>
  <si>
    <t>Vörös veréb</t>
  </si>
  <si>
    <t>Lady Bird</t>
  </si>
  <si>
    <t>Momo</t>
  </si>
  <si>
    <t>Derült égből család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</si>
  <si>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</si>
  <si>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</si>
  <si>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</si>
  <si>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</si>
  <si>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</si>
  <si>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</si>
  <si>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</si>
  <si>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</si>
  <si>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</si>
  <si>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</si>
  <si>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Early Man</t>
  </si>
  <si>
    <t>Ősember - Kicsi az ős, de hős!</t>
  </si>
  <si>
    <t>Valami Amerika 3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</si>
  <si>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</si>
  <si>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</si>
  <si>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</si>
  <si>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</si>
  <si>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</si>
  <si>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</si>
  <si>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</si>
  <si>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</si>
  <si>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</si>
  <si>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</si>
  <si>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</si>
  <si>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</si>
  <si>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</si>
  <si>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</si>
  <si>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</si>
  <si>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</si>
  <si>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</si>
  <si>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</si>
  <si>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</si>
  <si>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</si>
  <si>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</si>
  <si>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</si>
  <si>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</si>
  <si>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</si>
  <si>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</si>
  <si>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</si>
  <si>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</si>
  <si>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</si>
  <si>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</si>
  <si>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</si>
  <si>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</si>
  <si>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</si>
  <si>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</si>
  <si>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</si>
  <si>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</si>
  <si>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</si>
  <si>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</si>
  <si>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</si>
  <si>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</si>
  <si>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</si>
  <si>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</si>
  <si>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</si>
  <si>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</si>
  <si>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</si>
  <si>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</si>
  <si>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</si>
  <si>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</si>
  <si>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</si>
  <si>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</si>
  <si>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</si>
  <si>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</si>
  <si>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</si>
  <si>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</si>
  <si>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</si>
  <si>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</si>
  <si>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</si>
  <si>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</si>
  <si>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</si>
  <si>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</si>
  <si>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</si>
  <si>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</si>
  <si>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</si>
  <si>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</si>
  <si>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Divine Order</t>
  </si>
  <si>
    <t>A nőkért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</si>
  <si>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</si>
  <si>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</si>
  <si>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</si>
  <si>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</si>
  <si>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</si>
  <si>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</si>
  <si>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</si>
  <si>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</si>
  <si>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 xml:space="preserve">Seven Sisters </t>
  </si>
  <si>
    <t>Hét nővér</t>
  </si>
  <si>
    <t>Justice League</t>
  </si>
  <si>
    <t>Az igazság ligája</t>
  </si>
  <si>
    <t>Happy Death Day</t>
  </si>
  <si>
    <t>Boldog halálnapot!</t>
  </si>
  <si>
    <t xml:space="preserve">Murder on the Orient Express </t>
  </si>
  <si>
    <t>Gyilkosság az Orient Expresszen</t>
  </si>
  <si>
    <t>A Bad Moms Christmas</t>
  </si>
  <si>
    <t>Rossz anyák karácsonya</t>
  </si>
  <si>
    <t>The Big Sick</t>
  </si>
  <si>
    <t>Rögtönzött szerelem</t>
  </si>
  <si>
    <t>Budapest Noir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</si>
  <si>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</si>
  <si>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</si>
  <si>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</si>
  <si>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</si>
  <si>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</si>
  <si>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</si>
  <si>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</si>
  <si>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</si>
  <si>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</si>
  <si>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</si>
  <si>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</si>
  <si>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</si>
  <si>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</si>
  <si>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</si>
  <si>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</si>
  <si>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</si>
  <si>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</si>
  <si>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</si>
  <si>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</si>
  <si>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</si>
  <si>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</si>
  <si>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</si>
  <si>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</si>
  <si>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</si>
  <si>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</si>
  <si>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</si>
  <si>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</si>
  <si>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</si>
  <si>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</si>
  <si>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</si>
  <si>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Flatliners</t>
  </si>
  <si>
    <t>Egyenesen át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</si>
  <si>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</si>
  <si>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</si>
  <si>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</si>
  <si>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</si>
  <si>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</si>
  <si>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</si>
  <si>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</si>
  <si>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</si>
  <si>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</si>
  <si>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</si>
  <si>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</si>
  <si>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</si>
  <si>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</si>
  <si>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</si>
  <si>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</si>
  <si>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</si>
  <si>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</si>
  <si>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</si>
  <si>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</si>
  <si>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</si>
  <si>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Home Again</t>
  </si>
  <si>
    <t>Újra otthon</t>
  </si>
  <si>
    <t>Bartók</t>
  </si>
  <si>
    <t>FilmNet</t>
  </si>
  <si>
    <t>FANTASZTIKUS UTAZÁS ÓZ BIRODALMÁBA</t>
  </si>
  <si>
    <t>FANTASTIC JOURNEY TO OZ</t>
  </si>
  <si>
    <t>American Assassin</t>
  </si>
  <si>
    <t>Amerikai bérgyilkos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</si>
  <si>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</si>
  <si>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</si>
  <si>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</si>
  <si>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</si>
  <si>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</si>
  <si>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</si>
  <si>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</si>
  <si>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</si>
  <si>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</si>
  <si>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</si>
  <si>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</si>
  <si>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</si>
  <si>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</si>
  <si>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</si>
  <si>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</si>
  <si>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</si>
  <si>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</si>
  <si>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</si>
  <si>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</si>
  <si>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</si>
  <si>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</si>
  <si>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</si>
  <si>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</si>
  <si>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</si>
  <si>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</si>
  <si>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</si>
  <si>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</si>
  <si>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</si>
  <si>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The Promise</t>
  </si>
  <si>
    <t>Az ígéret</t>
  </si>
  <si>
    <t>The Emoji Movie</t>
  </si>
  <si>
    <t>Az Emoji-film</t>
  </si>
  <si>
    <t>Fun Mom Diner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</si>
  <si>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</si>
  <si>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</si>
  <si>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</si>
  <si>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</si>
  <si>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</si>
  <si>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</si>
  <si>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</si>
  <si>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</si>
  <si>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</si>
  <si>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Jungle Bunch</t>
  </si>
  <si>
    <t>Dzsungel mentőakció</t>
  </si>
  <si>
    <t>Atomic Blonde</t>
  </si>
  <si>
    <t>Atomszőke</t>
  </si>
  <si>
    <t>Á fond</t>
  </si>
  <si>
    <t>Totál gáz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</si>
  <si>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</si>
  <si>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</si>
  <si>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</si>
  <si>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</si>
  <si>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</si>
  <si>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</si>
  <si>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</si>
  <si>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</si>
  <si>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</si>
  <si>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</si>
  <si>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</si>
  <si>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</si>
  <si>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</si>
  <si>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</si>
  <si>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</si>
  <si>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</si>
  <si>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</si>
  <si>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</si>
  <si>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</si>
  <si>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</si>
  <si>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Cars 3</t>
  </si>
  <si>
    <t>Mummy</t>
  </si>
  <si>
    <t>A múmia</t>
  </si>
  <si>
    <t>Porto</t>
  </si>
  <si>
    <t>Porto 35mm</t>
  </si>
  <si>
    <t>Jupiter s Moon</t>
  </si>
  <si>
    <t>Jupiter holdja</t>
  </si>
  <si>
    <t>With Open Arms</t>
  </si>
  <si>
    <t>Romazuri</t>
  </si>
  <si>
    <t>Diary of a Wimpy Kid: The Long Haul</t>
  </si>
  <si>
    <t>Egy ropi naplója - A nagy kiruccanás</t>
  </si>
  <si>
    <t>Wonder Woman</t>
  </si>
  <si>
    <t>Radin !</t>
  </si>
  <si>
    <t>A sóher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</si>
  <si>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</si>
  <si>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</si>
  <si>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</si>
  <si>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</si>
  <si>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</si>
  <si>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</si>
  <si>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</si>
  <si>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</si>
  <si>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</si>
  <si>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</si>
  <si>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</si>
  <si>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</si>
  <si>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</si>
  <si>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</si>
  <si>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</si>
  <si>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</si>
  <si>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</si>
  <si>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The Circle</t>
  </si>
  <si>
    <t>A kör</t>
  </si>
  <si>
    <t>A tökéletes gyilkos</t>
  </si>
  <si>
    <t>Lengemesék</t>
  </si>
  <si>
    <t>6.9 pe scara Richter</t>
  </si>
  <si>
    <t>6,9 a Richter-skálán</t>
  </si>
  <si>
    <t>Alibi.com</t>
  </si>
  <si>
    <t>Katapult Film</t>
  </si>
  <si>
    <t>Get Out</t>
  </si>
  <si>
    <t>Tűnj el !</t>
  </si>
  <si>
    <t>Unforgettable</t>
  </si>
  <si>
    <t>Öldöklő szerelem</t>
  </si>
  <si>
    <t>Rabbit School</t>
  </si>
  <si>
    <t>Nyuszi suli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</si>
  <si>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</si>
  <si>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</si>
  <si>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</si>
  <si>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</si>
  <si>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</si>
  <si>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</si>
  <si>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On The Milky Road</t>
  </si>
  <si>
    <t>Tejben vajben szerelemben</t>
  </si>
  <si>
    <t>Going in Style</t>
  </si>
  <si>
    <t>Vén rókák</t>
  </si>
  <si>
    <t>Power Rangeres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</si>
  <si>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</si>
  <si>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</si>
  <si>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</si>
  <si>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</si>
  <si>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</si>
  <si>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</si>
  <si>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</si>
  <si>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</si>
  <si>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</si>
  <si>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</si>
  <si>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</si>
  <si>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</si>
  <si>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</si>
  <si>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</si>
  <si>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</si>
  <si>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</si>
  <si>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Kincsem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</si>
  <si>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</si>
  <si>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</si>
  <si>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</si>
  <si>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</si>
  <si>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</si>
  <si>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</si>
  <si>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</si>
  <si>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</si>
  <si>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</si>
  <si>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</si>
  <si>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</si>
  <si>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</si>
  <si>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</si>
  <si>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</si>
  <si>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</si>
  <si>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</si>
  <si>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</si>
  <si>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</si>
  <si>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</si>
  <si>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</si>
  <si>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</si>
  <si>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</si>
  <si>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</si>
  <si>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</si>
  <si>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</si>
  <si>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</si>
  <si>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</si>
  <si>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</si>
  <si>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</si>
  <si>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</si>
  <si>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</si>
  <si>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</si>
  <si>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</si>
  <si>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</si>
  <si>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</si>
  <si>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</si>
  <si>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</si>
  <si>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</si>
  <si>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</si>
  <si>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</si>
  <si>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</si>
  <si>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</si>
  <si>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</si>
  <si>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</si>
  <si>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</si>
  <si>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</si>
  <si>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</si>
  <si>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</si>
  <si>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</si>
  <si>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</si>
  <si>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</si>
  <si>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</si>
  <si>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</si>
  <si>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</si>
  <si>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</si>
  <si>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</si>
  <si>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Zsivány Egyes: Egy Star Wars történet (12)</t>
  </si>
  <si>
    <t>Strangled</t>
  </si>
  <si>
    <t>A martfűi rém</t>
  </si>
  <si>
    <t>Ernelláék Farkaséknál</t>
  </si>
  <si>
    <t>TOTAL</t>
  </si>
  <si>
    <t>Forrás: Filmforgalmazók Egyesülete</t>
  </si>
  <si>
    <t>Becsült adatok</t>
  </si>
  <si>
    <t>nem érkezett adat</t>
  </si>
  <si>
    <t>Hétvégi adatok</t>
  </si>
  <si>
    <t>←</t>
  </si>
  <si>
    <t>Pannónia Ent.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</si>
  <si>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</si>
  <si>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</si>
  <si>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</si>
  <si>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</si>
  <si>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</si>
  <si>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</si>
  <si>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</si>
  <si>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</si>
  <si>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</si>
  <si>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</si>
  <si>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</si>
  <si>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</si>
  <si>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</si>
  <si>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</si>
  <si>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</si>
  <si>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</si>
  <si>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</si>
  <si>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</si>
  <si>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</si>
  <si>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</si>
  <si>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</si>
  <si>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</si>
  <si>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</si>
  <si>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</si>
  <si>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</si>
  <si>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</si>
  <si>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</si>
  <si>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</si>
  <si>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</si>
  <si>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</si>
  <si>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</si>
  <si>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</si>
  <si>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</si>
  <si>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</si>
  <si>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</si>
  <si>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</si>
  <si>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</si>
  <si>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</si>
  <si>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</si>
  <si>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</si>
  <si>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</si>
  <si>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</si>
  <si>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</si>
  <si>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</si>
  <si>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</si>
  <si>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</si>
  <si>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</si>
  <si>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</si>
  <si>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</si>
  <si>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</si>
  <si>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Addams Family - A galád család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</si>
  <si>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</si>
  <si>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</si>
  <si>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</si>
  <si>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</si>
  <si>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</si>
  <si>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</si>
  <si>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</si>
  <si>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</si>
  <si>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</si>
  <si>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</si>
  <si>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</si>
  <si>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</si>
  <si>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</si>
  <si>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</si>
  <si>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</si>
  <si>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</si>
  <si>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</si>
  <si>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</si>
  <si>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</si>
  <si>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</si>
  <si>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</si>
  <si>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</si>
  <si>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</si>
  <si>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</si>
  <si>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</si>
  <si>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</si>
  <si>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</si>
  <si>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</si>
  <si>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</si>
  <si>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</si>
  <si>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</si>
  <si>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</si>
  <si>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</si>
  <si>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</si>
  <si>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</si>
  <si>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</si>
  <si>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</si>
  <si>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</si>
  <si>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</si>
  <si>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</si>
  <si>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</si>
  <si>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</si>
  <si>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</si>
  <si>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</si>
  <si>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</si>
  <si>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</si>
  <si>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</si>
  <si>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</si>
  <si>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</si>
  <si>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</si>
  <si>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</si>
  <si>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</si>
  <si>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</si>
  <si>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</si>
  <si>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</si>
  <si>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</si>
  <si>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</si>
  <si>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</si>
  <si>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</si>
  <si>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</si>
  <si>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</si>
  <si>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</si>
  <si>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</si>
  <si>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</si>
  <si>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</si>
  <si>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</si>
  <si>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</si>
  <si>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</si>
  <si>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</si>
  <si>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</si>
  <si>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</si>
  <si>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</si>
  <si>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</si>
  <si>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</si>
  <si>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</si>
  <si>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</si>
  <si>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</si>
  <si>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</si>
  <si>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</si>
  <si>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</si>
  <si>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</si>
  <si>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</si>
  <si>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</si>
  <si>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</si>
  <si>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</si>
  <si>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</si>
  <si>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</si>
  <si>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</si>
  <si>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</si>
  <si>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</si>
  <si>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</si>
  <si>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</si>
  <si>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</si>
  <si>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</si>
  <si>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</si>
  <si>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</si>
  <si>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</si>
  <si>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</si>
  <si>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</si>
  <si>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</si>
  <si>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</si>
  <si>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</si>
  <si>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</si>
  <si>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</si>
  <si>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</si>
  <si>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</si>
  <si>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</si>
  <si>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</si>
  <si>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</si>
  <si>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</si>
  <si>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</si>
  <si>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</si>
  <si>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</si>
  <si>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</si>
  <si>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Marvel Captain</t>
  </si>
  <si>
    <t>Terminator : Dark Fate</t>
  </si>
  <si>
    <t>Heti bevétel 2016</t>
  </si>
  <si>
    <t>Heti bevétel 2017</t>
  </si>
  <si>
    <t>Kumulált 2017</t>
  </si>
  <si>
    <t>Heti bevétel 2018</t>
  </si>
  <si>
    <t>Kumulált 2018</t>
  </si>
  <si>
    <t>Heti bevétel 2019</t>
  </si>
  <si>
    <t>Kumulált 2019</t>
  </si>
  <si>
    <t>Heti bevétel 2020</t>
  </si>
  <si>
    <t>Kumulált 2020</t>
  </si>
  <si>
    <t>Kumulált 2021</t>
  </si>
  <si>
    <t xml:space="preserve">Godzilla vs. Kong </t>
  </si>
  <si>
    <t>Godzilla Kong ellen</t>
  </si>
  <si>
    <t>Tom and Jerry</t>
  </si>
  <si>
    <t>Tom és Jerry</t>
  </si>
  <si>
    <t>Hét kis véletlen</t>
  </si>
  <si>
    <t>Véletlenek</t>
  </si>
  <si>
    <t>The Nest</t>
  </si>
  <si>
    <t>A fészek</t>
  </si>
  <si>
    <t>Godzilla vs. Kong</t>
  </si>
  <si>
    <t>Mortal Kombat</t>
  </si>
  <si>
    <t>Falling</t>
  </si>
  <si>
    <t>Zuhanás</t>
  </si>
  <si>
    <t>Gunda</t>
  </si>
  <si>
    <t xml:space="preserve">Spiral: From the Book of Saw </t>
  </si>
  <si>
    <t>Spirál : Fűrész hagyatéka</t>
  </si>
  <si>
    <t>Soul</t>
  </si>
  <si>
    <t>Lelki ismeretek</t>
  </si>
  <si>
    <t>The Comeback Trail</t>
  </si>
  <si>
    <t>A nagy visszatérők</t>
  </si>
  <si>
    <t>Nomadland</t>
  </si>
  <si>
    <t>A nomádok földje</t>
  </si>
  <si>
    <t>The Counjuring: The Devil Made Me Do It</t>
  </si>
  <si>
    <t>Démonok között 3 - Az ördög kényszerített</t>
  </si>
  <si>
    <t>Wrath of Men</t>
  </si>
  <si>
    <t>Egy igazán dühös ember</t>
  </si>
  <si>
    <t>Cruella</t>
  </si>
  <si>
    <t>Szörnyella</t>
  </si>
  <si>
    <t>Hang nélkül 2.</t>
  </si>
  <si>
    <t>A Quiet Place 2</t>
  </si>
  <si>
    <t>Premier előtt</t>
  </si>
  <si>
    <t>The Hitman's Wife's Bodyguard</t>
  </si>
  <si>
    <t>Sokkal több mint testőr 2.</t>
  </si>
  <si>
    <t>Luca</t>
  </si>
  <si>
    <t>Fast &amp; Furious 9</t>
  </si>
  <si>
    <t>Halálos iramban 9.</t>
  </si>
  <si>
    <t>Peter Rabbit 2: The Runaway</t>
  </si>
  <si>
    <t>Nyúl Péter 2. - Nyúlcipő</t>
  </si>
  <si>
    <t>The Wretched</t>
  </si>
  <si>
    <t>A hívatlan</t>
  </si>
  <si>
    <t>Berlin, Alexanderplatz</t>
  </si>
  <si>
    <t>Raya and the Last Dragon</t>
  </si>
  <si>
    <t>Raya És Az Utolsó Sárkány</t>
  </si>
  <si>
    <t xml:space="preserve">Nobody </t>
  </si>
  <si>
    <t>Senki</t>
  </si>
  <si>
    <t>Druk</t>
  </si>
  <si>
    <t>Még egy kört mindenkinek</t>
  </si>
  <si>
    <t>Freaky</t>
  </si>
  <si>
    <t>Űrpiknik</t>
  </si>
  <si>
    <t xml:space="preserve">The Ogglies </t>
  </si>
  <si>
    <t>Oglik – Üdvözlünk Büdifalván</t>
  </si>
  <si>
    <t>Colors of Tobi</t>
  </si>
  <si>
    <t>Tobi színei</t>
  </si>
  <si>
    <t>Black Widow</t>
  </si>
  <si>
    <t>Fekete özvegy</t>
  </si>
  <si>
    <t xml:space="preserve">God, You are Such a Prick </t>
  </si>
  <si>
    <t>A szerelem nem várhat</t>
  </si>
  <si>
    <t>Spirit Untamed</t>
  </si>
  <si>
    <t>Szilaj : Zabolátlanok</t>
  </si>
  <si>
    <t xml:space="preserve">The Other Side </t>
  </si>
  <si>
    <t xml:space="preserve">Minari   </t>
  </si>
  <si>
    <t>Minari : A családom története</t>
  </si>
  <si>
    <t>Hajszra és cselőre</t>
  </si>
  <si>
    <t>Stardust Films</t>
  </si>
  <si>
    <t>Sweat</t>
  </si>
  <si>
    <t xml:space="preserve">Space Jam: A New Legacy </t>
  </si>
  <si>
    <t>Space Jam – Új kezdet</t>
  </si>
  <si>
    <t xml:space="preserve">Love, Weddings &amp; Other Disasters </t>
  </si>
  <si>
    <t>Szerelmek, esküvők és egyéb katasztrófák</t>
  </si>
  <si>
    <t xml:space="preserve">The Misfits </t>
  </si>
  <si>
    <t>Tolvajok társasága</t>
  </si>
  <si>
    <t>Becsúszó szerelem</t>
  </si>
  <si>
    <t xml:space="preserve">Diana's Wedding </t>
  </si>
  <si>
    <t>Diana esküvője</t>
  </si>
  <si>
    <t xml:space="preserve">The Croods 2 </t>
  </si>
  <si>
    <t>Croodék: Egy új kor</t>
  </si>
  <si>
    <t>The Ice Road</t>
  </si>
  <si>
    <t>Jeges pokol</t>
  </si>
  <si>
    <t xml:space="preserve">Snake Eyes: G.I. Joe Origins </t>
  </si>
  <si>
    <t>Kígyószem: G.I. Joe - A kezdetek</t>
  </si>
  <si>
    <t>Wrong Turn</t>
  </si>
  <si>
    <t>Halálos kitérő: Az örökség</t>
  </si>
  <si>
    <t>Idő</t>
  </si>
  <si>
    <t>Old</t>
  </si>
  <si>
    <t>Jungle Cruise</t>
  </si>
  <si>
    <t>Dzsungeltúra</t>
  </si>
  <si>
    <t xml:space="preserve">Red Shoes and the Seven Dwarfs </t>
  </si>
  <si>
    <t xml:space="preserve">The Unholy </t>
  </si>
  <si>
    <t>Gonosz csoda</t>
  </si>
  <si>
    <t xml:space="preserve">Long Story Short </t>
  </si>
  <si>
    <t>A szerelem röviden</t>
  </si>
  <si>
    <t>DAU. Natasha</t>
  </si>
  <si>
    <t>DAU. Natasa</t>
  </si>
  <si>
    <t>The Suicide Squad</t>
  </si>
  <si>
    <t>The Suicide Squad–Az öngyilkos osztag</t>
  </si>
  <si>
    <t>Demonic</t>
  </si>
  <si>
    <t>Démoni</t>
  </si>
  <si>
    <t>Extinct</t>
  </si>
  <si>
    <t>Flamik</t>
  </si>
  <si>
    <t>Free Guy</t>
  </si>
  <si>
    <t>Escape Room: Tournament of Champions</t>
  </si>
  <si>
    <t>Végtelen útvesztő 2. – Bajnokok csatája</t>
  </si>
  <si>
    <t xml:space="preserve">Paw Patrol: The Movie </t>
  </si>
  <si>
    <t>Mancs őrjárat: A film</t>
  </si>
  <si>
    <t xml:space="preserve">Le discours </t>
  </si>
  <si>
    <t>A beszéd</t>
  </si>
  <si>
    <t>Respect</t>
  </si>
  <si>
    <t>Hello Again</t>
  </si>
  <si>
    <t>Örökkön örökké</t>
  </si>
  <si>
    <t>Lamb</t>
  </si>
  <si>
    <t>Bárány</t>
  </si>
  <si>
    <t>Reminiscence</t>
  </si>
  <si>
    <t>Új múlt</t>
  </si>
  <si>
    <t>Így vagy tökéletes</t>
  </si>
  <si>
    <t xml:space="preserve">Gunpowder Milkshake </t>
  </si>
  <si>
    <t>Lőpor turmix</t>
  </si>
  <si>
    <t>The Rose Maker</t>
  </si>
  <si>
    <t>A rózsák királynője</t>
  </si>
  <si>
    <t xml:space="preserve">Babyteeth </t>
  </si>
  <si>
    <t>Amíg tart a nyár</t>
  </si>
  <si>
    <t xml:space="preserve">Se upp för Jönssonligan </t>
  </si>
  <si>
    <t>A Jönsson banda</t>
  </si>
  <si>
    <t>Mentés Másképp</t>
  </si>
  <si>
    <t>Rózsa Produktum</t>
  </si>
  <si>
    <t>The Boss Baby: Family Business</t>
  </si>
  <si>
    <t>Bébi úr: Családi ügy</t>
  </si>
  <si>
    <t>Candyman</t>
  </si>
  <si>
    <t>Kampókéz</t>
  </si>
  <si>
    <t xml:space="preserve">Shang-Chi and the Legend of the Ten Rings </t>
  </si>
  <si>
    <t>Shang-Chi és a Tíz Gyűrű legendája</t>
  </si>
  <si>
    <t>Toxikoma</t>
  </si>
  <si>
    <t xml:space="preserve">Malignant </t>
  </si>
  <si>
    <t>Eleven kór</t>
  </si>
  <si>
    <t xml:space="preserve">After We Fell </t>
  </si>
  <si>
    <t>Miután elbuktunk</t>
  </si>
  <si>
    <t xml:space="preserve">30 jours max </t>
  </si>
  <si>
    <t>30 nap maximum</t>
  </si>
  <si>
    <t>Kids Are Back</t>
  </si>
  <si>
    <t>Mamahotel</t>
  </si>
  <si>
    <t xml:space="preserve">Supernova </t>
  </si>
  <si>
    <t>Szupernóva</t>
  </si>
  <si>
    <t>Hasadék</t>
  </si>
  <si>
    <t xml:space="preserve">The Asset </t>
  </si>
  <si>
    <t>A védenc</t>
  </si>
  <si>
    <t>Természetes fény</t>
  </si>
  <si>
    <t>A legjobb dolgokon bőgni kell</t>
  </si>
  <si>
    <t>Laokoon Cinema Kft.</t>
  </si>
  <si>
    <t>Queenpins</t>
  </si>
  <si>
    <t>Kuponkirálynők</t>
  </si>
  <si>
    <t>MTM</t>
  </si>
  <si>
    <t xml:space="preserve">The Story of My Wife </t>
  </si>
  <si>
    <t>A feleségem története</t>
  </si>
  <si>
    <t>The Night House</t>
  </si>
  <si>
    <t>Éjszaka a házban</t>
  </si>
  <si>
    <t xml:space="preserve">When Granny Meets Grandpa </t>
  </si>
  <si>
    <t>Álomnagyi 2.</t>
  </si>
  <si>
    <t xml:space="preserve">Ooops! 2 - Back in the Deep End </t>
  </si>
  <si>
    <t>Irány a bárka! 2</t>
  </si>
  <si>
    <t xml:space="preserve">No Time to Die </t>
  </si>
  <si>
    <t>007 Nincs idő meghalni</t>
  </si>
  <si>
    <t xml:space="preserve">Die Heinzels - Rückkehr der Heinzelmännchen </t>
  </si>
  <si>
    <t>Sütimanók - Ide süss!</t>
  </si>
  <si>
    <t>Külön falka</t>
  </si>
  <si>
    <t>Shorta</t>
  </si>
  <si>
    <t>Csapdában</t>
  </si>
  <si>
    <t xml:space="preserve">The Addams Family 2 </t>
  </si>
  <si>
    <t>Addams Family 2.</t>
  </si>
  <si>
    <t>Eltörölni Frankot</t>
  </si>
  <si>
    <t>Venom: Let There Be Carnage</t>
  </si>
  <si>
    <t>Venom 2. - Vérontó</t>
  </si>
  <si>
    <t xml:space="preserve">The Last Duel </t>
  </si>
  <si>
    <t>Az utolsó párbaj</t>
  </si>
  <si>
    <t xml:space="preserve">Jim Knopf und die Wilde 13 </t>
  </si>
  <si>
    <t>Gombos Jim és a rettegett 13</t>
  </si>
  <si>
    <t>Dune</t>
  </si>
  <si>
    <t>Dűne</t>
  </si>
  <si>
    <t>Elk*rtuk</t>
  </si>
  <si>
    <t>Megafilm Kft.</t>
  </si>
  <si>
    <t xml:space="preserve">Halloween Kills </t>
  </si>
  <si>
    <t>Gyilkos Halloween</t>
  </si>
  <si>
    <t xml:space="preserve">Ron's Gone Wrong </t>
  </si>
  <si>
    <t>Hibás Ron</t>
  </si>
  <si>
    <t xml:space="preserve">AINBO: Spirit of the Amazon </t>
  </si>
  <si>
    <t>Ainbo - A dzsungel hercegnője</t>
  </si>
  <si>
    <t xml:space="preserve">The Wolf and the Lion </t>
  </si>
  <si>
    <t>A farkas és az oroszlán</t>
  </si>
  <si>
    <t>Post Mortem</t>
  </si>
  <si>
    <t>Riders of Justice</t>
  </si>
  <si>
    <t>Az igazság bajnokai</t>
  </si>
  <si>
    <t xml:space="preserve">The French Dispatch </t>
  </si>
  <si>
    <t>A Francia Kiadás</t>
  </si>
  <si>
    <t>Titane</t>
  </si>
  <si>
    <t>Titán</t>
  </si>
  <si>
    <t>Last Night in Soho</t>
  </si>
  <si>
    <t>Utolsó éjszaka a Sohóban</t>
  </si>
  <si>
    <t xml:space="preserve">Eternals </t>
  </si>
  <si>
    <t>Örökkévalók</t>
  </si>
  <si>
    <t>Vadlovak - Hortobágyi mese</t>
  </si>
  <si>
    <t>Magyar Passió</t>
  </si>
  <si>
    <t>Film-Art Stúdió Kft.</t>
  </si>
  <si>
    <t>Spencer</t>
  </si>
  <si>
    <t>Out of my League</t>
  </si>
  <si>
    <t>Túl jó srác a pasim</t>
  </si>
  <si>
    <t xml:space="preserve">Taste of Hunger </t>
  </si>
  <si>
    <t>A boldogság íze</t>
  </si>
  <si>
    <t xml:space="preserve">Ghostbusters: Afterlife </t>
  </si>
  <si>
    <t>Szellemirtók – Az örökség</t>
  </si>
  <si>
    <t>Mystère à Saint-Tropez</t>
  </si>
  <si>
    <t>Rejtély a Riviérán</t>
  </si>
  <si>
    <t xml:space="preserve">Aline </t>
  </si>
  <si>
    <t>Aline - A szerelem hangja</t>
  </si>
  <si>
    <t>King Richard</t>
  </si>
  <si>
    <t>Richard király</t>
  </si>
  <si>
    <t xml:space="preserve">House of Gucci </t>
  </si>
  <si>
    <t>A Gucci-ház</t>
  </si>
  <si>
    <t>Encanto</t>
  </si>
  <si>
    <t>Evolution</t>
  </si>
  <si>
    <t>Evolúció</t>
  </si>
  <si>
    <t>Nagykarácsony</t>
  </si>
  <si>
    <t xml:space="preserve">The Marksman </t>
  </si>
  <si>
    <t>Az oltalmazó</t>
  </si>
  <si>
    <t xml:space="preserve">Sing 2 </t>
  </si>
  <si>
    <t>Énekelj! 2</t>
  </si>
  <si>
    <t>El a kezekkel a Papámtól!</t>
  </si>
  <si>
    <t>West Side Story</t>
  </si>
  <si>
    <t xml:space="preserve">Spider-Man: No Way Home </t>
  </si>
  <si>
    <t>Pókember: Nincs hazaút</t>
  </si>
  <si>
    <t>Legjobb tudomásom szerint</t>
  </si>
  <si>
    <t xml:space="preserve">Dragon Girl </t>
  </si>
  <si>
    <t>Én és a sárkányom</t>
  </si>
  <si>
    <t>Clifford, a nagy piros kutya</t>
  </si>
  <si>
    <t xml:space="preserve">Clifford the Big Red Dog </t>
  </si>
  <si>
    <t xml:space="preserve">The Matrix Resurrections </t>
  </si>
  <si>
    <t>Mátrix feltámadások</t>
  </si>
  <si>
    <t xml:space="preserve">The King's Man </t>
  </si>
  <si>
    <t>King's Man - A kezdetek</t>
  </si>
  <si>
    <t>Christmas Tale</t>
  </si>
  <si>
    <t>Karácsonyi mese</t>
  </si>
  <si>
    <t xml:space="preserve">Nowhere Special </t>
  </si>
  <si>
    <t>Az örökbeadás</t>
  </si>
  <si>
    <t>Heti bevétel 2021</t>
  </si>
  <si>
    <t>Heti bevétel 2022</t>
  </si>
  <si>
    <t>Kumulált 2022</t>
  </si>
  <si>
    <t xml:space="preserve">Le sens de la famille </t>
  </si>
  <si>
    <t>Családi testcsere</t>
  </si>
  <si>
    <t xml:space="preserve">Marko effekten </t>
  </si>
  <si>
    <t>Hajtóvadászat</t>
  </si>
  <si>
    <t>Annette</t>
  </si>
  <si>
    <t xml:space="preserve">Resident Evil: Welcome to Raccoon City </t>
  </si>
  <si>
    <t>A kaptár – Raccoon City visszavár</t>
  </si>
  <si>
    <t>Az unoka</t>
  </si>
  <si>
    <t xml:space="preserve">Monster Family 2 </t>
  </si>
  <si>
    <t>Szörnyen boldog család 2.</t>
  </si>
  <si>
    <t xml:space="preserve">Scream 5 </t>
  </si>
  <si>
    <t>Sikoly</t>
  </si>
  <si>
    <t xml:space="preserve">The 355 </t>
  </si>
  <si>
    <t>Fantasies</t>
  </si>
  <si>
    <t>Szexfantáziák</t>
  </si>
  <si>
    <t xml:space="preserve">Margaret - The Queen of North </t>
  </si>
  <si>
    <t>Az észak királynője</t>
  </si>
  <si>
    <t xml:space="preserve">The Worst Person in the World </t>
  </si>
  <si>
    <t>A világ legrosszabb embere</t>
  </si>
  <si>
    <t xml:space="preserve">The Hating Game </t>
  </si>
  <si>
    <t>Gyűlölök és szeretek</t>
  </si>
  <si>
    <t xml:space="preserve">Dangerous </t>
  </si>
  <si>
    <t>Veszélyes</t>
  </si>
  <si>
    <t xml:space="preserve">The Professor and the Madman </t>
  </si>
  <si>
    <t>A professzor és az őrült</t>
  </si>
  <si>
    <t>Parallel Mothers</t>
  </si>
  <si>
    <t>Párhuzamos anyák</t>
  </si>
  <si>
    <t>Moonfall</t>
  </si>
  <si>
    <t xml:space="preserve">Nightmare Alley </t>
  </si>
  <si>
    <t>Rémálmok sikátora</t>
  </si>
  <si>
    <t xml:space="preserve">School of Magical Animals </t>
  </si>
  <si>
    <t>Mágikus állatok iskolája</t>
  </si>
  <si>
    <t>Uncharted</t>
  </si>
  <si>
    <t xml:space="preserve">Marry Me </t>
  </si>
  <si>
    <t>Vegyél el</t>
  </si>
  <si>
    <t xml:space="preserve">Death on the Nile </t>
  </si>
  <si>
    <t>Halál a Níluson</t>
  </si>
  <si>
    <t>Belfast</t>
  </si>
  <si>
    <t xml:space="preserve">Belle: The Dragon and the Freckled Princess </t>
  </si>
  <si>
    <t>Belle: A sárkány és a szeplős hercegnő</t>
  </si>
  <si>
    <t>Dog</t>
  </si>
  <si>
    <t>Katonadolog</t>
  </si>
  <si>
    <t>The Food Club</t>
  </si>
  <si>
    <t>Főzőklub</t>
  </si>
  <si>
    <t xml:space="preserve">The Batman </t>
  </si>
  <si>
    <t>Batman</t>
  </si>
  <si>
    <t>Legendárium - Mesék Székelyföldről</t>
  </si>
  <si>
    <t xml:space="preserve">C'mon C'mon </t>
  </si>
  <si>
    <t>C'mon C'mon - Az élet megy tovább</t>
  </si>
  <si>
    <t xml:space="preserve">Flee </t>
  </si>
  <si>
    <t>Menekülés</t>
  </si>
  <si>
    <t xml:space="preserve">Turning Red </t>
  </si>
  <si>
    <t>Pirula panda</t>
  </si>
  <si>
    <t>Official Competition</t>
  </si>
  <si>
    <t>Út a díjesőig</t>
  </si>
  <si>
    <t>Kilakoltatás</t>
  </si>
  <si>
    <t xml:space="preserve">Moonbound </t>
  </si>
  <si>
    <t>Péter meseországban</t>
  </si>
  <si>
    <t>Drive My Car</t>
  </si>
  <si>
    <t>Vezess helyettem</t>
  </si>
  <si>
    <t xml:space="preserve">The Bad Guys </t>
  </si>
  <si>
    <t>A rosszfiúk</t>
  </si>
  <si>
    <t>Licorice Pizza</t>
  </si>
  <si>
    <t>Morbius</t>
  </si>
  <si>
    <t xml:space="preserve">Tout s'est bien passé </t>
  </si>
  <si>
    <t>Minden rendben ment</t>
  </si>
  <si>
    <t>French Tech</t>
  </si>
  <si>
    <t>Foglalkozása: szülő</t>
  </si>
  <si>
    <t>Sonic, a sündisznó 2.</t>
  </si>
  <si>
    <t xml:space="preserve">Sonic the Hedgehog 2 </t>
  </si>
  <si>
    <t xml:space="preserve">Ambulance </t>
  </si>
  <si>
    <t>Rohammentő</t>
  </si>
  <si>
    <t>Szelíd</t>
  </si>
  <si>
    <t xml:space="preserve">Les Olympiades, Paris 13e </t>
  </si>
  <si>
    <t>Ahol a nap felkel Párizsban</t>
  </si>
  <si>
    <t>Fantastic Beasts: The Secrets of Dumbledore</t>
  </si>
  <si>
    <t>Legendás állatok és megfigyelésük – Dumbledore titkai</t>
  </si>
  <si>
    <t xml:space="preserve">Rabbit Academy </t>
  </si>
  <si>
    <t>Nyuszi suli - A húsvét mentőakció</t>
  </si>
  <si>
    <t>Az elveszett város</t>
  </si>
  <si>
    <t xml:space="preserve">The Lost City </t>
  </si>
  <si>
    <t xml:space="preserve">Everything Everywhere All at Once </t>
  </si>
  <si>
    <t>Minden, mindenhol, mindenkor</t>
  </si>
  <si>
    <t xml:space="preserve">Military Wives </t>
  </si>
  <si>
    <t>Katonafeleségek</t>
  </si>
  <si>
    <t xml:space="preserve">Downton Abbey: A New Era </t>
  </si>
  <si>
    <t>Downton Abbey: Egy új korszak</t>
  </si>
  <si>
    <t xml:space="preserve">Alle hater Johan </t>
  </si>
  <si>
    <t>Mindenki utálja Johant</t>
  </si>
  <si>
    <t xml:space="preserve">Former Marriages </t>
  </si>
  <si>
    <t>Oltári tévedések</t>
  </si>
  <si>
    <t>Hab</t>
  </si>
  <si>
    <t xml:space="preserve">Kaamelott - Premier volet </t>
  </si>
  <si>
    <t>Camelot - Harcok trónja</t>
  </si>
  <si>
    <t xml:space="preserve">Doctor Strange in the Multiverse of Madness </t>
  </si>
  <si>
    <t>Doctor Strange az őrület multiverzumában</t>
  </si>
  <si>
    <t xml:space="preserve">Chickenhare and the Hamster of Darkness </t>
  </si>
  <si>
    <t>Pipiána Hoppsz és a Sötétség Hörcsöge</t>
  </si>
  <si>
    <t xml:space="preserve">The Unbearable Weight of Massive Talent </t>
  </si>
  <si>
    <t>A gigantikus tehetség elviselhetetlen súlya</t>
  </si>
  <si>
    <t xml:space="preserve">Even Mice Beling to Heaven </t>
  </si>
  <si>
    <t>Az egér legjobb barátja</t>
  </si>
  <si>
    <t>Katinka</t>
  </si>
  <si>
    <t xml:space="preserve">Firestarter </t>
  </si>
  <si>
    <t>Tűzgyújtó</t>
  </si>
  <si>
    <t xml:space="preserve">The Northman </t>
  </si>
  <si>
    <t>Az Északi</t>
  </si>
  <si>
    <t xml:space="preserve">Qu'est-ce qu'on a tous fait au Bon Dieu? </t>
  </si>
  <si>
    <t>Bazi nagy francia lagzik 3.</t>
  </si>
  <si>
    <t xml:space="preserve">Girls to Buy </t>
  </si>
  <si>
    <t>Lányok Dubajban</t>
  </si>
  <si>
    <t>Top Gun: Maverick</t>
  </si>
  <si>
    <t xml:space="preserve">Top Gun Maverick </t>
  </si>
  <si>
    <t>Zanox – Kockázatok és mellékhatások</t>
  </si>
  <si>
    <t>Little Nicholas' Treasure</t>
  </si>
  <si>
    <t>A kis Nicolas és az elveszett kincs</t>
  </si>
  <si>
    <t>Superwho?</t>
  </si>
  <si>
    <t>Badman – A nagyon sötét lovag</t>
  </si>
  <si>
    <t>Én vagyok a te embered</t>
  </si>
  <si>
    <t xml:space="preserve">I’m Your Man </t>
  </si>
  <si>
    <t xml:space="preserve">Jurassic World: Dominion </t>
  </si>
  <si>
    <t>Jurassic World: Világuralom</t>
  </si>
  <si>
    <t>A játszma</t>
  </si>
  <si>
    <t>Tuesday Club</t>
  </si>
  <si>
    <t>Főzőtanfolyam (újra)kezdőknek</t>
  </si>
  <si>
    <t>Lightyear</t>
  </si>
  <si>
    <t xml:space="preserve">Hatching </t>
  </si>
  <si>
    <t>A keltetés</t>
  </si>
  <si>
    <t>The Black Phone</t>
  </si>
  <si>
    <t>Fekete telefon</t>
  </si>
  <si>
    <t>Elvis</t>
  </si>
  <si>
    <t>Kung Fu Zohra</t>
  </si>
  <si>
    <t>Viszkis</t>
  </si>
  <si>
    <t xml:space="preserve">Minions: The Rise of Gru </t>
  </si>
  <si>
    <t>Minyonok: Gru színre lép</t>
  </si>
  <si>
    <t>Thor: Love and Thunder</t>
  </si>
  <si>
    <t>Thor: Szerelem és mennydörgés</t>
  </si>
  <si>
    <t xml:space="preserve">El buen patrón </t>
  </si>
  <si>
    <t>A jó főnök</t>
  </si>
  <si>
    <t xml:space="preserve">Shut In </t>
  </si>
  <si>
    <t xml:space="preserve">Best Birthday Ever </t>
  </si>
  <si>
    <t>Legeslegjobb szülinap</t>
  </si>
  <si>
    <t>Employee of the Month</t>
  </si>
  <si>
    <t>A hónap dolgozója</t>
  </si>
  <si>
    <t xml:space="preserve">Arthur, malédiction </t>
  </si>
  <si>
    <t>Az Arthur-átok</t>
  </si>
  <si>
    <t xml:space="preserve">Murder Party </t>
  </si>
  <si>
    <t>Gyilkos party</t>
  </si>
  <si>
    <t xml:space="preserve">The Bunker Game </t>
  </si>
  <si>
    <t>Bunker Game - Legbelső félelem</t>
  </si>
  <si>
    <t>DC League of Super-Pets</t>
  </si>
  <si>
    <t>DC Szuperállatok ligája</t>
  </si>
  <si>
    <t xml:space="preserve">Bullet Train </t>
  </si>
  <si>
    <t>A gyilkos járat</t>
  </si>
  <si>
    <t>Együtt kezdtük</t>
  </si>
  <si>
    <t xml:space="preserve">Beast </t>
  </si>
  <si>
    <t>Fenevad</t>
  </si>
  <si>
    <t>Mia and me: The Hero of Centopia</t>
  </si>
  <si>
    <t>Mia és én: Szintópia hőse</t>
  </si>
  <si>
    <t xml:space="preserve">Joyeuse Retraite! 2 </t>
  </si>
  <si>
    <t>Családból is megárt a sok 2: Irány Portugália!</t>
  </si>
  <si>
    <t xml:space="preserve">Where the Crawdads Sing </t>
  </si>
  <si>
    <t>Ahol a folyami rákok énekelnek</t>
  </si>
  <si>
    <t xml:space="preserve">Nope </t>
  </si>
  <si>
    <t>Nem</t>
  </si>
  <si>
    <t>I Am Zlatan</t>
  </si>
  <si>
    <t>Nevem Zlatan</t>
  </si>
  <si>
    <t>Natural Born Liar</t>
  </si>
  <si>
    <t>Született hazudozó</t>
  </si>
  <si>
    <t>After Ever Happy</t>
  </si>
  <si>
    <t>Miután boldogok leszünk</t>
  </si>
  <si>
    <t>Szia, Életem!</t>
  </si>
  <si>
    <t>Filmsquad</t>
  </si>
  <si>
    <t xml:space="preserve">Blazing Samurai </t>
  </si>
  <si>
    <t>Tomboló blöki</t>
  </si>
  <si>
    <t xml:space="preserve">Jungle Cruise </t>
  </si>
  <si>
    <t>screens-aktuális hét</t>
  </si>
  <si>
    <t>screens-nyitó hét</t>
  </si>
  <si>
    <t>A meghívás</t>
  </si>
  <si>
    <t xml:space="preserve">Three Wishes of Cinderella </t>
  </si>
  <si>
    <t>Hamupipőke három kívánsága</t>
  </si>
  <si>
    <t xml:space="preserve">Good Luck to You, Leo Grande </t>
  </si>
  <si>
    <t>Minden jót, Leo Grande</t>
  </si>
  <si>
    <t>Wrong Place</t>
  </si>
  <si>
    <t>Rosszkor, rossz helyen</t>
  </si>
  <si>
    <t xml:space="preserve">The Invitation </t>
  </si>
  <si>
    <t>Three Thousand Years of Longing</t>
  </si>
  <si>
    <t>Háromezer év vágyakozás</t>
  </si>
  <si>
    <t xml:space="preserve">Men </t>
  </si>
  <si>
    <t>Ők</t>
  </si>
  <si>
    <t>Beautiful Beings</t>
  </si>
  <si>
    <t>Csodálatos teremtmények</t>
  </si>
  <si>
    <t>Alienoid</t>
  </si>
  <si>
    <t xml:space="preserve">Venom: Let There Be Carnage </t>
  </si>
  <si>
    <t>Venom 2. – Vérontó</t>
  </si>
  <si>
    <t>A cápa</t>
  </si>
  <si>
    <t xml:space="preserve">Jaws </t>
  </si>
  <si>
    <t>E.T. – A földönkívüli</t>
  </si>
  <si>
    <t xml:space="preserve">E.T. the Extra-Terrestrial </t>
  </si>
  <si>
    <t>Premier film</t>
  </si>
  <si>
    <t>King</t>
  </si>
  <si>
    <t>King - Egy kis oroszlán nagy kalandja</t>
  </si>
  <si>
    <t>Nyugati nyaralás</t>
  </si>
  <si>
    <t xml:space="preserve">Zakliata jaskyna </t>
  </si>
  <si>
    <t>Elátkozott barlang</t>
  </si>
  <si>
    <t>Magasságok és mélységek</t>
  </si>
  <si>
    <t xml:space="preserve">Don't Worry Darling </t>
  </si>
  <si>
    <t>Nincs baj, drágám</t>
  </si>
  <si>
    <t>Avatar</t>
  </si>
  <si>
    <t>JUNO11 Pictures Kft.</t>
  </si>
  <si>
    <t>Bereményi kalapja</t>
  </si>
  <si>
    <t xml:space="preserve">See How They Run </t>
  </si>
  <si>
    <t>Ecc, pecc, ki lehetsz?</t>
  </si>
  <si>
    <t>Peter von Kant</t>
  </si>
  <si>
    <t xml:space="preserve">L'événement </t>
  </si>
  <si>
    <t>Esemény</t>
  </si>
  <si>
    <t xml:space="preserve">Smile </t>
  </si>
  <si>
    <t>Mosolyogj</t>
  </si>
  <si>
    <t>Filmworks</t>
  </si>
  <si>
    <t>Beugró a Paradicsomba</t>
  </si>
  <si>
    <t xml:space="preserve">Ticket to Paradise </t>
  </si>
  <si>
    <t xml:space="preserve">Triangle of Sadness </t>
  </si>
  <si>
    <t>A szomorúság háromszöge</t>
  </si>
  <si>
    <t xml:space="preserve">Zeby nie bylo sladów </t>
  </si>
  <si>
    <t>Nem hagytak nyomokat</t>
  </si>
  <si>
    <t xml:space="preserve">Halloween Ends </t>
  </si>
  <si>
    <t>A Halloween véget ér</t>
  </si>
  <si>
    <t xml:space="preserve">How to Please a Woman </t>
  </si>
  <si>
    <t>Hogyan tegyünk boldoggá egy nőt</t>
  </si>
  <si>
    <t xml:space="preserve">Holy Spider </t>
  </si>
  <si>
    <t>Szent pók</t>
  </si>
  <si>
    <t>Mrs. Harris Goes to Paris</t>
  </si>
  <si>
    <t>Mrs. Harris Párizsba megy</t>
  </si>
  <si>
    <t>Egy szép reggelen</t>
  </si>
  <si>
    <t xml:space="preserve">Un beau matin </t>
  </si>
  <si>
    <t>Black Adam</t>
  </si>
  <si>
    <t>Blokád</t>
  </si>
  <si>
    <t>Toldi - A mozifilm</t>
  </si>
  <si>
    <t xml:space="preserve">Tad the Lost Explorer and the Emerald Tablet </t>
  </si>
  <si>
    <t>Tad, az elveszett felfedező és a Smaragdtábla</t>
  </si>
  <si>
    <t>Corsage</t>
  </si>
  <si>
    <t>Fűző</t>
  </si>
  <si>
    <t xml:space="preserve">Das schweigende Klassenzimmer </t>
  </si>
  <si>
    <t xml:space="preserve">Amsterdam </t>
  </si>
  <si>
    <t>Amszterdam</t>
  </si>
  <si>
    <t xml:space="preserve">The Twin </t>
  </si>
  <si>
    <t>Az iker</t>
  </si>
  <si>
    <t xml:space="preserve">The Devil's Light </t>
  </si>
  <si>
    <t>Démoni fény</t>
  </si>
  <si>
    <t xml:space="preserve">Pil </t>
  </si>
  <si>
    <t>Pil - A neveletlen királylány</t>
  </si>
  <si>
    <t xml:space="preserve">Lyle, Lyle, Crocodile </t>
  </si>
  <si>
    <t>Krokodili</t>
  </si>
  <si>
    <t xml:space="preserve">Candyman </t>
  </si>
  <si>
    <t xml:space="preserve">Ordinary Failures </t>
  </si>
  <si>
    <t>Hétköznapi kudarcok</t>
  </si>
  <si>
    <t xml:space="preserve">The King's daughter </t>
  </si>
  <si>
    <t>A sellő és a Napkirály</t>
  </si>
  <si>
    <t>Nothing</t>
  </si>
  <si>
    <t>Semmi</t>
  </si>
  <si>
    <t>A Stasi Comedy</t>
  </si>
  <si>
    <t>Stasi - Állambiztonsági Komisztérium</t>
  </si>
  <si>
    <t>Szimpla manus</t>
  </si>
  <si>
    <t xml:space="preserve">Le chêne </t>
  </si>
  <si>
    <t>A tölgy - Az erdő szíve</t>
  </si>
  <si>
    <t xml:space="preserve">Young Winnetou </t>
  </si>
  <si>
    <t>A kis Winnetou</t>
  </si>
  <si>
    <t xml:space="preserve">Black Panther: Wakanda Forever </t>
  </si>
  <si>
    <t>Fekete Párduc 2.</t>
  </si>
  <si>
    <t xml:space="preserve">My Fairy Troublemaker </t>
  </si>
  <si>
    <t>Tündéri bajkeverő</t>
  </si>
  <si>
    <t>Béke - A nemzetek felett</t>
  </si>
  <si>
    <t>Close</t>
  </si>
  <si>
    <t>Közel</t>
  </si>
  <si>
    <t xml:space="preserve">Black Panther </t>
  </si>
  <si>
    <t>The Menu</t>
  </si>
  <si>
    <t>A menü</t>
  </si>
  <si>
    <t xml:space="preserve">She Said </t>
  </si>
  <si>
    <t>Azt mondta</t>
  </si>
  <si>
    <t>Veszélyes lehet a fagyi</t>
  </si>
  <si>
    <t>Jóreménység-sziget</t>
  </si>
  <si>
    <t>The Key Game</t>
  </si>
  <si>
    <t>Párcserés játszma</t>
  </si>
  <si>
    <t xml:space="preserve">Sick of Myself </t>
  </si>
  <si>
    <t>Rosszul vagyok magamtól</t>
  </si>
  <si>
    <t>Pozitivo Digital Kft</t>
  </si>
  <si>
    <t xml:space="preserve">Strange World </t>
  </si>
  <si>
    <t>Fura világ</t>
  </si>
  <si>
    <t xml:space="preserve">Boy from Heaven </t>
  </si>
  <si>
    <t>Fiú a mennyből</t>
  </si>
  <si>
    <t xml:space="preserve">Comedy Queen </t>
  </si>
  <si>
    <t>A stand up királynője</t>
  </si>
  <si>
    <t>Larry</t>
  </si>
  <si>
    <t xml:space="preserve">Violent Night </t>
  </si>
  <si>
    <t>Vérapó</t>
  </si>
  <si>
    <t xml:space="preserve">Godland </t>
  </si>
  <si>
    <t>Isten földje</t>
  </si>
  <si>
    <t xml:space="preserve">Puss in Boots: The Last Wish </t>
  </si>
  <si>
    <t>Csizmás, a kandúr: Az utolsó kívánság</t>
  </si>
  <si>
    <t>Átjáróház</t>
  </si>
  <si>
    <t>Alcarrás</t>
  </si>
  <si>
    <t xml:space="preserve">The Visit </t>
  </si>
  <si>
    <t>A látogatás</t>
  </si>
  <si>
    <t xml:space="preserve">Heojil kyolshim </t>
  </si>
  <si>
    <t>A titokzatos nő</t>
  </si>
  <si>
    <t>Avatar: The Way of Water</t>
  </si>
  <si>
    <t>Avatar - A víz útja</t>
  </si>
  <si>
    <t>Kumulált 2023</t>
  </si>
  <si>
    <t>Heti bevétel 2023</t>
  </si>
  <si>
    <t>The New Toy</t>
  </si>
  <si>
    <t>Az új játék</t>
  </si>
  <si>
    <t xml:space="preserve">On est fait pour s'entendre </t>
  </si>
  <si>
    <t>Valaki hall engem</t>
  </si>
  <si>
    <t>Teddy's Christmas</t>
  </si>
  <si>
    <t>Teddy mackó karácsonya</t>
  </si>
  <si>
    <t xml:space="preserve">I Wanna Dance with Somebody  </t>
  </si>
  <si>
    <t>I Wanna Dance With Somebody – Whitney Houston története</t>
  </si>
  <si>
    <t xml:space="preserve">Little Nicholas – Happy as Can Be </t>
  </si>
  <si>
    <t>A kis Nicolas - Eljött a boldogság ideje!</t>
  </si>
  <si>
    <t xml:space="preserve">The Magic Flute </t>
  </si>
  <si>
    <t>A varázsfuvola</t>
  </si>
  <si>
    <t xml:space="preserve">The Estate </t>
  </si>
  <si>
    <t>Gátlástalan örökösök</t>
  </si>
  <si>
    <t>The Grump: In Search of an Escort</t>
  </si>
  <si>
    <t>A zsémbes - Egy Escort nyomában</t>
  </si>
  <si>
    <t>Operation Fortune: Ruse de guerre</t>
  </si>
  <si>
    <t>Fortune hadművelet - A nagy átverés</t>
  </si>
  <si>
    <t xml:space="preserve">Lena and Snowball </t>
  </si>
  <si>
    <t>Léna és Hógolyó</t>
  </si>
  <si>
    <t xml:space="preserve">Le otto montagne </t>
  </si>
  <si>
    <t>Nyolc hegy</t>
  </si>
  <si>
    <t xml:space="preserve">Crimes of the Future </t>
  </si>
  <si>
    <t>A jövő bűnei</t>
  </si>
  <si>
    <t>M3GAN</t>
  </si>
  <si>
    <t xml:space="preserve">A Man Called Otto </t>
  </si>
  <si>
    <t>Az ember, akit Ottónak hívnak</t>
  </si>
  <si>
    <t>Jövő nyár</t>
  </si>
  <si>
    <t>Babylon</t>
  </si>
  <si>
    <t>Jack Mimoun et les secrets de Val Verde</t>
  </si>
  <si>
    <t>Jack Mimoun és a rejtélyek szigete</t>
  </si>
  <si>
    <t xml:space="preserve">UFO Sweden </t>
  </si>
  <si>
    <t>Ufóvadászok</t>
  </si>
  <si>
    <t xml:space="preserve">Mindcage </t>
  </si>
  <si>
    <t>Angyalok gyilkosa</t>
  </si>
  <si>
    <t xml:space="preserve">The Fabelmans </t>
  </si>
  <si>
    <t>A Fabelman család</t>
  </si>
  <si>
    <t xml:space="preserve">Plane </t>
  </si>
  <si>
    <t>A gép</t>
  </si>
  <si>
    <t xml:space="preserve">The Banshees of Inisherin </t>
  </si>
  <si>
    <t>A sziget szellemei</t>
  </si>
  <si>
    <t>One Piece Film: Red</t>
  </si>
  <si>
    <t>Piece Of Magic Entertainment</t>
  </si>
  <si>
    <t xml:space="preserve">What's Love Got to Do with It? </t>
  </si>
  <si>
    <t>Mi köze ennek a szerelemhez?</t>
  </si>
  <si>
    <t xml:space="preserve">Astérix &amp; Obélix: L'Empire du Milieu </t>
  </si>
  <si>
    <t>Asterix és Obelix: A Középső Birodalom</t>
  </si>
  <si>
    <t xml:space="preserve">Knock at the Cabin </t>
  </si>
  <si>
    <t>Kopogás a kunyhóban</t>
  </si>
  <si>
    <t>Till</t>
  </si>
  <si>
    <t>Till – Igazságot a fiamnak</t>
  </si>
  <si>
    <t xml:space="preserve">The Whale </t>
  </si>
  <si>
    <t>A bálna</t>
  </si>
  <si>
    <t xml:space="preserve">Magic Mike's Last Dance </t>
  </si>
  <si>
    <t>Magic Mike utolsó tánca</t>
  </si>
  <si>
    <t xml:space="preserve">Die Schule der magischen Tiere 2 </t>
  </si>
  <si>
    <t>Mágikus állatok iskolája - Rejtélyes gödrök</t>
  </si>
  <si>
    <t xml:space="preserve">Titanic: 25th Anniversary  </t>
  </si>
  <si>
    <t>Titanic: 25. évforduló</t>
  </si>
  <si>
    <t xml:space="preserve">Leave </t>
  </si>
  <si>
    <t>Menekülj!</t>
  </si>
  <si>
    <t>TÁR</t>
  </si>
  <si>
    <t>Ant-Man and the Wasp: Quantumania</t>
  </si>
  <si>
    <t>A Hangya és a Darázs: Kvantumánia</t>
  </si>
  <si>
    <t>Az almafa virága</t>
  </si>
  <si>
    <t xml:space="preserve">Missing </t>
  </si>
  <si>
    <t>Eltűnt</t>
  </si>
  <si>
    <t xml:space="preserve">Cocaine Bear </t>
  </si>
  <si>
    <t>Kokainmedve</t>
  </si>
  <si>
    <t>Ikarosz</t>
  </si>
  <si>
    <t>Icare</t>
  </si>
  <si>
    <t>Creed III</t>
  </si>
  <si>
    <t>Creed III.</t>
  </si>
  <si>
    <t>Mack &amp; Rita</t>
  </si>
  <si>
    <t>Hirtelen 70!</t>
  </si>
  <si>
    <t>The Woman King</t>
  </si>
  <si>
    <t>The Woman King – A harcos</t>
  </si>
  <si>
    <t xml:space="preserve">Winnie the Pooh: Blood and Honey </t>
  </si>
  <si>
    <t>Micimackó: Vér és méz</t>
  </si>
  <si>
    <t>Elveszett illúziók</t>
  </si>
  <si>
    <t>2023.03.09. - 2023.03.15.</t>
  </si>
  <si>
    <t xml:space="preserve">Scream VI </t>
  </si>
  <si>
    <t>Sikoly VI.</t>
  </si>
  <si>
    <t>Mummies</t>
  </si>
  <si>
    <t>Múmiák</t>
  </si>
  <si>
    <t>Hadik</t>
  </si>
  <si>
    <t xml:space="preserve">Aftersun </t>
  </si>
  <si>
    <t>Volt egyszer egy nyár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</si>
</sst>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_-* #,##0.00\ _T_L_-;\-* #,##0.00\ _T_L_-;_-* \-??\ _T_L_-;_-@_-"/>
    <numFmt numFmtId="166" formatCode="#,##0.00&quot;  &quot;"/>
    <numFmt numFmtId="167" formatCode="yyyy&quot;. &quot;mm&quot;. &quot;dd/"/>
    <numFmt numFmtId="168" formatCode="_-* #,##0\ _F_t_-;\-* #,##0\ _F_t_-;_-* \-??\ _F_t_-;_-@_-"/>
    <numFmt numFmtId="169" formatCode="0\ %\ "/>
    <numFmt numFmtId="170" formatCode="#,##0&quot; Ft&quot;;[Red]\-#,##0&quot; Ft&quot;"/>
    <numFmt numFmtId="171" formatCode="0.0%"/>
    <numFmt numFmtId="172" formatCode="yyyy\-mm\-dd"/>
    <numFmt numFmtId="173" formatCode="#,##0\ [$Ft-40E];[Red]\-#,##0\ [$Ft-40E]"/>
    <numFmt numFmtId="174" formatCode="#\ ##0\ [$Ft-40E];[Red]\-#\ ##0\ [$Ft-40E]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  <numFmt numFmtId="179" formatCode="[$-40E]yyyy\.\ mmmm\ d\.\,\ dddd"/>
    <numFmt numFmtId="180" formatCode="#,##0_ ;\-#,##0\ "/>
    <numFmt numFmtId="181" formatCode="#,##0\ &quot;Ft&quot;"/>
    <numFmt numFmtId="182" formatCode="_-* #,##0\ _F_t_-;\-* #,##0\ _F_t_-;_-* &quot;-&quot;??\ _F_t_-;_-@_-"/>
    <numFmt numFmtId="183" formatCode="_-* #,##0.00\ _F_t_-;\-* #,##0.00\ _F_t_-;_-* &quot;-&quot;??\ _F_t_-;_-@_-"/>
    <numFmt numFmtId="184" formatCode="_-* #,##0.00\ [$Ft-40E]_-;\-* #,##0.00\ [$Ft-40E]_-;_-* &quot;-&quot;??\ [$Ft-40E]_-;_-@_-"/>
    <numFmt numFmtId="185" formatCode="0;[Red]0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26"/>
      <color indexed="9"/>
      <name val="Impact"/>
      <family val="2"/>
    </font>
    <font>
      <sz val="10"/>
      <name val="Arial CE"/>
      <family val="0"/>
    </font>
    <font>
      <sz val="8"/>
      <color indexed="8"/>
      <name val="Arial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4.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9FD84"/>
        <bgColor indexed="64"/>
      </patternFill>
    </fill>
    <fill>
      <patternFill patternType="solid">
        <fgColor theme="5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83" fontId="21" fillId="0" borderId="0" applyFont="0" applyFill="0" applyBorder="0" applyAlignment="0" applyProtection="0"/>
    <xf numFmtId="183" fontId="43" fillId="0" borderId="0" applyFont="0" applyFill="0" applyBorder="0" applyAlignment="0" applyProtection="0"/>
    <xf numFmtId="183" fontId="43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5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ill="0" applyBorder="0" applyAlignment="0" applyProtection="0"/>
  </cellStyleXfs>
  <cellXfs count="390">
    <xf numFmtId="0" fontId="0" fillId="0" borderId="0" xfId="0" applyAlignment="1">
      <alignment/>
    </xf>
    <xf numFmtId="165" fontId="2" fillId="33" borderId="10" xfId="4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168" fontId="0" fillId="0" borderId="10" xfId="40" applyNumberFormat="1" applyFill="1" applyBorder="1" applyAlignment="1" applyProtection="1">
      <alignment horizontal="center" vertical="center"/>
      <protection/>
    </xf>
    <xf numFmtId="169" fontId="9" fillId="0" borderId="10" xfId="69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68" fontId="0" fillId="0" borderId="10" xfId="40" applyNumberFormat="1" applyFill="1" applyBorder="1" applyAlignment="1" applyProtection="1">
      <alignment horizontal="right" wrapText="1"/>
      <protection/>
    </xf>
    <xf numFmtId="0" fontId="7" fillId="34" borderId="10" xfId="0" applyFont="1" applyFill="1" applyBorder="1" applyAlignment="1" applyProtection="1">
      <alignment horizontal="right" vertical="center"/>
      <protection/>
    </xf>
    <xf numFmtId="0" fontId="10" fillId="34" borderId="10" xfId="0" applyFont="1" applyFill="1" applyBorder="1" applyAlignment="1" applyProtection="1">
      <alignment horizontal="left" vertical="center"/>
      <protection/>
    </xf>
    <xf numFmtId="3" fontId="9" fillId="34" borderId="10" xfId="0" applyNumberFormat="1" applyFont="1" applyFill="1" applyBorder="1" applyAlignment="1" applyProtection="1">
      <alignment vertical="center"/>
      <protection locked="0"/>
    </xf>
    <xf numFmtId="0" fontId="8" fillId="34" borderId="10" xfId="0" applyFont="1" applyFill="1" applyBorder="1" applyAlignment="1">
      <alignment/>
    </xf>
    <xf numFmtId="3" fontId="9" fillId="34" borderId="10" xfId="0" applyNumberFormat="1" applyFont="1" applyFill="1" applyBorder="1" applyAlignment="1" applyProtection="1">
      <alignment horizontal="center" vertical="center"/>
      <protection locked="0"/>
    </xf>
    <xf numFmtId="168" fontId="0" fillId="34" borderId="10" xfId="40" applyNumberFormat="1" applyFill="1" applyBorder="1" applyAlignment="1" applyProtection="1">
      <alignment horizontal="right"/>
      <protection/>
    </xf>
    <xf numFmtId="9" fontId="0" fillId="34" borderId="10" xfId="69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170" fontId="0" fillId="0" borderId="0" xfId="0" applyNumberFormat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 applyProtection="1">
      <alignment horizontal="left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left" vertical="center"/>
      <protection/>
    </xf>
    <xf numFmtId="3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167" fontId="0" fillId="0" borderId="0" xfId="0" applyNumberFormat="1" applyAlignment="1">
      <alignment horizontal="left"/>
    </xf>
    <xf numFmtId="0" fontId="0" fillId="35" borderId="12" xfId="0" applyFill="1" applyBorder="1" applyAlignment="1">
      <alignment/>
    </xf>
    <xf numFmtId="0" fontId="14" fillId="0" borderId="0" xfId="0" applyFont="1" applyAlignment="1">
      <alignment/>
    </xf>
    <xf numFmtId="171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3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vertical="top"/>
    </xf>
    <xf numFmtId="3" fontId="16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 applyProtection="1">
      <alignment horizontal="left" vertical="center"/>
      <protection/>
    </xf>
    <xf numFmtId="0" fontId="16" fillId="0" borderId="10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10" xfId="0" applyFont="1" applyFill="1" applyBorder="1" applyAlignment="1" applyProtection="1">
      <alignment horizontal="left" vertical="center"/>
      <protection/>
    </xf>
    <xf numFmtId="3" fontId="11" fillId="0" borderId="10" xfId="0" applyNumberFormat="1" applyFont="1" applyFill="1" applyBorder="1" applyAlignment="1" applyProtection="1">
      <alignment horizontal="left" vertical="center"/>
      <protection locked="0"/>
    </xf>
    <xf numFmtId="3" fontId="15" fillId="0" borderId="10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 horizontal="left"/>
    </xf>
    <xf numFmtId="173" fontId="8" fillId="0" borderId="10" xfId="0" applyNumberFormat="1" applyFont="1" applyBorder="1" applyAlignment="1">
      <alignment horizontal="left"/>
    </xf>
    <xf numFmtId="0" fontId="9" fillId="0" borderId="10" xfId="0" applyFont="1" applyBorder="1" applyAlignment="1" applyProtection="1">
      <alignment horizontal="left" vertical="center"/>
      <protection/>
    </xf>
    <xf numFmtId="3" fontId="8" fillId="0" borderId="10" xfId="0" applyNumberFormat="1" applyFont="1" applyBorder="1" applyAlignment="1">
      <alignment horizontal="left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72" fontId="8" fillId="0" borderId="10" xfId="0" applyNumberFormat="1" applyFont="1" applyBorder="1" applyAlignment="1">
      <alignment horizontal="left"/>
    </xf>
    <xf numFmtId="172" fontId="19" fillId="0" borderId="10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/>
    </xf>
    <xf numFmtId="168" fontId="0" fillId="0" borderId="10" xfId="40" applyNumberFormat="1" applyFill="1" applyBorder="1" applyAlignment="1" applyProtection="1">
      <alignment horizontal="left"/>
      <protection/>
    </xf>
    <xf numFmtId="168" fontId="0" fillId="0" borderId="10" xfId="40" applyNumberFormat="1" applyFill="1" applyBorder="1" applyAlignment="1" applyProtection="1">
      <alignment/>
      <protection/>
    </xf>
    <xf numFmtId="172" fontId="0" fillId="0" borderId="10" xfId="0" applyNumberFormat="1" applyBorder="1" applyAlignment="1">
      <alignment horizontal="left"/>
    </xf>
    <xf numFmtId="0" fontId="0" fillId="0" borderId="10" xfId="0" applyFont="1" applyFill="1" applyBorder="1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8" fontId="0" fillId="0" borderId="15" xfId="40" applyNumberForma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>
      <alignment horizontal="center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>
      <alignment horizontal="right"/>
    </xf>
    <xf numFmtId="3" fontId="8" fillId="0" borderId="17" xfId="40" applyNumberFormat="1" applyFont="1" applyFill="1" applyBorder="1" applyAlignment="1" applyProtection="1">
      <alignment horizontal="right" wrapText="1"/>
      <protection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>
      <alignment/>
    </xf>
    <xf numFmtId="0" fontId="9" fillId="0" borderId="17" xfId="0" applyFont="1" applyFill="1" applyBorder="1" applyAlignment="1" applyProtection="1">
      <alignment horizontal="center" vertical="center"/>
      <protection locked="0"/>
    </xf>
    <xf numFmtId="9" fontId="8" fillId="0" borderId="17" xfId="69" applyFont="1" applyFill="1" applyBorder="1" applyAlignment="1" applyProtection="1">
      <alignment horizontal="right" vertical="center" wrapText="1"/>
      <protection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>
      <alignment/>
    </xf>
    <xf numFmtId="169" fontId="9" fillId="0" borderId="15" xfId="69" applyNumberFormat="1" applyFont="1" applyFill="1" applyBorder="1" applyAlignment="1" applyProtection="1">
      <alignment vertical="center"/>
      <protection/>
    </xf>
    <xf numFmtId="0" fontId="11" fillId="0" borderId="17" xfId="0" applyFont="1" applyFill="1" applyBorder="1" applyAlignment="1">
      <alignment/>
    </xf>
    <xf numFmtId="0" fontId="9" fillId="36" borderId="10" xfId="0" applyFont="1" applyFill="1" applyBorder="1" applyAlignment="1" applyProtection="1">
      <alignment horizontal="center" vertical="center"/>
      <protection locked="0"/>
    </xf>
    <xf numFmtId="0" fontId="9" fillId="36" borderId="15" xfId="0" applyFont="1" applyFill="1" applyBorder="1" applyAlignment="1" applyProtection="1">
      <alignment horizontal="center" vertical="center"/>
      <protection locked="0"/>
    </xf>
    <xf numFmtId="3" fontId="8" fillId="36" borderId="12" xfId="0" applyNumberFormat="1" applyFont="1" applyFill="1" applyBorder="1" applyAlignment="1">
      <alignment horizontal="right"/>
    </xf>
    <xf numFmtId="3" fontId="11" fillId="0" borderId="15" xfId="0" applyNumberFormat="1" applyFont="1" applyFill="1" applyBorder="1" applyAlignment="1" applyProtection="1">
      <alignment vertical="center"/>
      <protection locked="0"/>
    </xf>
    <xf numFmtId="0" fontId="11" fillId="0" borderId="15" xfId="0" applyFont="1" applyFill="1" applyBorder="1" applyAlignment="1">
      <alignment/>
    </xf>
    <xf numFmtId="3" fontId="16" fillId="0" borderId="15" xfId="0" applyNumberFormat="1" applyFont="1" applyFill="1" applyBorder="1" applyAlignment="1" applyProtection="1">
      <alignment horizontal="left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3" fontId="15" fillId="0" borderId="10" xfId="40" applyNumberFormat="1" applyFont="1" applyFill="1" applyBorder="1" applyAlignment="1" applyProtection="1">
      <alignment horizontal="right" wrapText="1"/>
      <protection/>
    </xf>
    <xf numFmtId="3" fontId="15" fillId="0" borderId="10" xfId="40" applyNumberFormat="1" applyFont="1" applyFill="1" applyBorder="1" applyAlignment="1" applyProtection="1">
      <alignment horizontal="right"/>
      <protection/>
    </xf>
    <xf numFmtId="3" fontId="15" fillId="0" borderId="15" xfId="40" applyNumberFormat="1" applyFont="1" applyFill="1" applyBorder="1" applyAlignment="1" applyProtection="1">
      <alignment horizontal="right"/>
      <protection/>
    </xf>
    <xf numFmtId="0" fontId="11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5" xfId="0" applyNumberFormat="1" applyFont="1" applyFill="1" applyBorder="1" applyAlignment="1">
      <alignment horizontal="center" vertical="center"/>
    </xf>
    <xf numFmtId="14" fontId="15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167" fontId="11" fillId="0" borderId="10" xfId="0" applyNumberFormat="1" applyFont="1" applyFill="1" applyBorder="1" applyAlignment="1">
      <alignment/>
    </xf>
    <xf numFmtId="3" fontId="15" fillId="0" borderId="10" xfId="40" applyNumberFormat="1" applyFont="1" applyFill="1" applyBorder="1" applyAlignment="1" applyProtection="1">
      <alignment horizontal="right" vertical="center"/>
      <protection/>
    </xf>
    <xf numFmtId="3" fontId="11" fillId="0" borderId="15" xfId="0" applyNumberFormat="1" applyFont="1" applyFill="1" applyBorder="1" applyAlignment="1">
      <alignment horizontal="center"/>
    </xf>
    <xf numFmtId="3" fontId="16" fillId="0" borderId="15" xfId="0" applyNumberFormat="1" applyFont="1" applyFill="1" applyBorder="1" applyAlignment="1" applyProtection="1">
      <alignment horizontal="center" vertical="center"/>
      <protection locked="0"/>
    </xf>
    <xf numFmtId="180" fontId="15" fillId="0" borderId="10" xfId="40" applyNumberFormat="1" applyFont="1" applyFill="1" applyBorder="1" applyAlignment="1" applyProtection="1">
      <alignment horizontal="right" vertical="center"/>
      <protection/>
    </xf>
    <xf numFmtId="3" fontId="16" fillId="0" borderId="11" xfId="0" applyNumberFormat="1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>
      <alignment/>
    </xf>
    <xf numFmtId="180" fontId="15" fillId="0" borderId="10" xfId="40" applyNumberFormat="1" applyFont="1" applyFill="1" applyBorder="1" applyAlignment="1" applyProtection="1">
      <alignment horizontal="right"/>
      <protection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1" xfId="0" applyFont="1" applyFill="1" applyBorder="1" applyAlignment="1" applyProtection="1">
      <alignment horizontal="center" vertical="center"/>
      <protection/>
    </xf>
    <xf numFmtId="3" fontId="13" fillId="33" borderId="10" xfId="0" applyNumberFormat="1" applyFont="1" applyFill="1" applyBorder="1" applyAlignment="1" applyProtection="1">
      <alignment horizontal="center" vertical="center"/>
      <protection/>
    </xf>
    <xf numFmtId="9" fontId="13" fillId="33" borderId="10" xfId="69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>
      <alignment horizontal="center"/>
    </xf>
    <xf numFmtId="0" fontId="0" fillId="38" borderId="12" xfId="0" applyFont="1" applyFill="1" applyBorder="1" applyAlignment="1">
      <alignment wrapText="1"/>
    </xf>
    <xf numFmtId="167" fontId="11" fillId="0" borderId="10" xfId="0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0" fontId="15" fillId="0" borderId="15" xfId="0" applyFont="1" applyFill="1" applyBorder="1" applyAlignment="1">
      <alignment horizontal="center"/>
    </xf>
    <xf numFmtId="180" fontId="15" fillId="0" borderId="15" xfId="40" applyNumberFormat="1" applyFont="1" applyFill="1" applyBorder="1" applyAlignment="1" applyProtection="1">
      <alignment horizontal="right"/>
      <protection/>
    </xf>
    <xf numFmtId="172" fontId="0" fillId="0" borderId="0" xfId="0" applyNumberFormat="1" applyBorder="1" applyAlignment="1">
      <alignment horizontal="left"/>
    </xf>
    <xf numFmtId="0" fontId="9" fillId="39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3" fontId="40" fillId="0" borderId="0" xfId="0" applyNumberFormat="1" applyFont="1" applyFill="1" applyBorder="1" applyAlignment="1" applyProtection="1">
      <alignment horizontal="left" vertical="center"/>
      <protection locked="0"/>
    </xf>
    <xf numFmtId="0" fontId="9" fillId="39" borderId="15" xfId="0" applyFont="1" applyFill="1" applyBorder="1" applyAlignment="1" applyProtection="1">
      <alignment horizontal="center"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168" fontId="0" fillId="0" borderId="15" xfId="40" applyNumberFormat="1" applyFont="1" applyFill="1" applyBorder="1" applyAlignment="1" applyProtection="1">
      <alignment horizontal="center" vertical="center"/>
      <protection/>
    </xf>
    <xf numFmtId="3" fontId="15" fillId="0" borderId="15" xfId="0" applyNumberFormat="1" applyFont="1" applyFill="1" applyBorder="1" applyAlignment="1">
      <alignment horizontal="right"/>
    </xf>
    <xf numFmtId="180" fontId="15" fillId="0" borderId="15" xfId="40" applyNumberFormat="1" applyFont="1" applyFill="1" applyBorder="1" applyAlignment="1" applyProtection="1">
      <alignment horizontal="right" vertical="center"/>
      <protection/>
    </xf>
    <xf numFmtId="3" fontId="15" fillId="0" borderId="15" xfId="0" applyNumberFormat="1" applyFont="1" applyFill="1" applyBorder="1" applyAlignment="1">
      <alignment horizontal="right" wrapText="1"/>
    </xf>
    <xf numFmtId="167" fontId="11" fillId="0" borderId="11" xfId="0" applyNumberFormat="1" applyFont="1" applyFill="1" applyBorder="1" applyAlignment="1">
      <alignment horizontal="center"/>
    </xf>
    <xf numFmtId="180" fontId="15" fillId="0" borderId="19" xfId="40" applyNumberFormat="1" applyFont="1" applyFill="1" applyBorder="1" applyAlignment="1" applyProtection="1">
      <alignment horizontal="right"/>
      <protection/>
    </xf>
    <xf numFmtId="167" fontId="8" fillId="0" borderId="10" xfId="0" applyNumberFormat="1" applyFont="1" applyBorder="1" applyAlignment="1">
      <alignment horizontal="center"/>
    </xf>
    <xf numFmtId="167" fontId="8" fillId="0" borderId="10" xfId="0" applyNumberFormat="1" applyFont="1" applyBorder="1" applyAlignment="1">
      <alignment horizontal="center"/>
    </xf>
    <xf numFmtId="167" fontId="8" fillId="0" borderId="15" xfId="0" applyNumberFormat="1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67" fontId="8" fillId="0" borderId="17" xfId="0" applyNumberFormat="1" applyFont="1" applyFill="1" applyBorder="1" applyAlignment="1">
      <alignment horizontal="center"/>
    </xf>
    <xf numFmtId="167" fontId="8" fillId="0" borderId="11" xfId="0" applyNumberFormat="1" applyFont="1" applyBorder="1" applyAlignment="1">
      <alignment horizontal="center"/>
    </xf>
    <xf numFmtId="167" fontId="8" fillId="0" borderId="15" xfId="0" applyNumberFormat="1" applyFont="1" applyBorder="1" applyAlignment="1">
      <alignment horizontal="center"/>
    </xf>
    <xf numFmtId="167" fontId="8" fillId="0" borderId="11" xfId="0" applyNumberFormat="1" applyFont="1" applyFill="1" applyBorder="1" applyAlignment="1">
      <alignment horizontal="center"/>
    </xf>
    <xf numFmtId="167" fontId="8" fillId="0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7" fontId="8" fillId="0" borderId="10" xfId="0" applyNumberFormat="1" applyFont="1" applyFill="1" applyBorder="1" applyAlignment="1">
      <alignment horizontal="center"/>
    </xf>
    <xf numFmtId="167" fontId="11" fillId="0" borderId="15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167" fontId="11" fillId="0" borderId="15" xfId="0" applyNumberFormat="1" applyFont="1" applyFill="1" applyBorder="1" applyAlignment="1">
      <alignment/>
    </xf>
    <xf numFmtId="167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9" fillId="40" borderId="15" xfId="0" applyFont="1" applyFill="1" applyBorder="1" applyAlignment="1" applyProtection="1">
      <alignment horizontal="center" vertical="center"/>
      <protection locked="0"/>
    </xf>
    <xf numFmtId="167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68" fontId="0" fillId="0" borderId="15" xfId="40" applyNumberFormat="1" applyFont="1" applyFill="1" applyBorder="1" applyAlignment="1" applyProtection="1">
      <alignment horizontal="center" vertical="center"/>
      <protection/>
    </xf>
    <xf numFmtId="167" fontId="8" fillId="0" borderId="11" xfId="0" applyNumberFormat="1" applyFont="1" applyBorder="1" applyAlignment="1">
      <alignment horizontal="center"/>
    </xf>
    <xf numFmtId="0" fontId="16" fillId="0" borderId="10" xfId="0" applyFont="1" applyFill="1" applyBorder="1" applyAlignment="1" applyProtection="1">
      <alignment horizontal="center"/>
      <protection locked="0"/>
    </xf>
    <xf numFmtId="0" fontId="9" fillId="39" borderId="15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72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2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Border="1" applyAlignment="1">
      <alignment/>
    </xf>
    <xf numFmtId="172" fontId="8" fillId="0" borderId="21" xfId="0" applyNumberFormat="1" applyFont="1" applyBorder="1" applyAlignment="1">
      <alignment horizontal="left"/>
    </xf>
    <xf numFmtId="3" fontId="0" fillId="0" borderId="22" xfId="0" applyNumberFormat="1" applyBorder="1" applyAlignment="1">
      <alignment horizontal="left"/>
    </xf>
    <xf numFmtId="172" fontId="8" fillId="0" borderId="21" xfId="0" applyNumberFormat="1" applyFont="1" applyFill="1" applyBorder="1" applyAlignment="1">
      <alignment horizontal="left"/>
    </xf>
    <xf numFmtId="172" fontId="8" fillId="0" borderId="21" xfId="0" applyNumberFormat="1" applyFont="1" applyBorder="1" applyAlignment="1">
      <alignment horizontal="left"/>
    </xf>
    <xf numFmtId="3" fontId="0" fillId="0" borderId="25" xfId="0" applyNumberFormat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5" fillId="0" borderId="0" xfId="0" applyFont="1" applyAlignment="1">
      <alignment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3" fontId="15" fillId="0" borderId="28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9" fillId="39" borderId="15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3" fontId="8" fillId="0" borderId="15" xfId="0" applyNumberFormat="1" applyFont="1" applyFill="1" applyBorder="1" applyAlignment="1" applyProtection="1">
      <alignment horizontal="left" vertical="center"/>
      <protection locked="0"/>
    </xf>
    <xf numFmtId="3" fontId="15" fillId="0" borderId="15" xfId="40" applyNumberFormat="1" applyFont="1" applyFill="1" applyBorder="1" applyAlignment="1" applyProtection="1">
      <alignment horizontal="right" vertical="center"/>
      <protection/>
    </xf>
    <xf numFmtId="3" fontId="11" fillId="0" borderId="19" xfId="0" applyNumberFormat="1" applyFont="1" applyFill="1" applyBorder="1" applyAlignment="1" applyProtection="1">
      <alignment vertical="center"/>
      <protection locked="0"/>
    </xf>
    <xf numFmtId="3" fontId="8" fillId="0" borderId="19" xfId="0" applyNumberFormat="1" applyFont="1" applyFill="1" applyBorder="1" applyAlignment="1" applyProtection="1">
      <alignment vertical="center"/>
      <protection locked="0"/>
    </xf>
    <xf numFmtId="0" fontId="9" fillId="39" borderId="10" xfId="0" applyFont="1" applyFill="1" applyBorder="1" applyAlignment="1" applyProtection="1">
      <alignment horizontal="center"/>
      <protection locked="0"/>
    </xf>
    <xf numFmtId="0" fontId="9" fillId="36" borderId="0" xfId="0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/>
    </xf>
    <xf numFmtId="167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9" fillId="41" borderId="15" xfId="0" applyFont="1" applyFill="1" applyBorder="1" applyAlignment="1" applyProtection="1">
      <alignment horizontal="center"/>
      <protection locked="0"/>
    </xf>
    <xf numFmtId="0" fontId="9" fillId="39" borderId="0" xfId="0" applyFont="1" applyFill="1" applyBorder="1" applyAlignment="1" applyProtection="1">
      <alignment horizontal="center" vertical="center"/>
      <protection locked="0"/>
    </xf>
    <xf numFmtId="0" fontId="9" fillId="39" borderId="20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>
      <alignment/>
    </xf>
    <xf numFmtId="0" fontId="9" fillId="36" borderId="20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>
      <alignment/>
    </xf>
    <xf numFmtId="180" fontId="15" fillId="0" borderId="18" xfId="40" applyNumberFormat="1" applyFont="1" applyFill="1" applyBorder="1" applyAlignment="1" applyProtection="1">
      <alignment horizontal="right"/>
      <protection/>
    </xf>
    <xf numFmtId="0" fontId="8" fillId="0" borderId="29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3" fontId="9" fillId="0" borderId="15" xfId="0" applyNumberFormat="1" applyFont="1" applyBorder="1" applyAlignment="1" applyProtection="1">
      <alignment vertical="center"/>
      <protection locked="0"/>
    </xf>
    <xf numFmtId="0" fontId="8" fillId="0" borderId="30" xfId="0" applyFont="1" applyBorder="1" applyAlignment="1">
      <alignment/>
    </xf>
    <xf numFmtId="0" fontId="9" fillId="36" borderId="19" xfId="0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/>
    </xf>
    <xf numFmtId="3" fontId="9" fillId="0" borderId="15" xfId="0" applyNumberFormat="1" applyFont="1" applyBorder="1" applyAlignment="1" applyProtection="1">
      <alignment horizontal="left" vertical="center"/>
      <protection locked="0"/>
    </xf>
    <xf numFmtId="0" fontId="9" fillId="41" borderId="15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/>
    </xf>
    <xf numFmtId="0" fontId="0" fillId="0" borderId="15" xfId="0" applyFont="1" applyBorder="1" applyAlignment="1">
      <alignment/>
    </xf>
    <xf numFmtId="167" fontId="8" fillId="0" borderId="18" xfId="0" applyNumberFormat="1" applyFont="1" applyBorder="1" applyAlignment="1">
      <alignment horizontal="center"/>
    </xf>
    <xf numFmtId="0" fontId="9" fillId="39" borderId="19" xfId="0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0" fontId="0" fillId="11" borderId="0" xfId="0" applyFill="1" applyAlignment="1">
      <alignment/>
    </xf>
    <xf numFmtId="167" fontId="11" fillId="0" borderId="18" xfId="0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/>
    </xf>
    <xf numFmtId="0" fontId="0" fillId="42" borderId="12" xfId="0" applyFill="1" applyBorder="1" applyAlignment="1">
      <alignment/>
    </xf>
    <xf numFmtId="0" fontId="8" fillId="0" borderId="32" xfId="0" applyFont="1" applyFill="1" applyBorder="1" applyAlignment="1">
      <alignment/>
    </xf>
    <xf numFmtId="3" fontId="16" fillId="0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8" fillId="0" borderId="15" xfId="0" applyNumberFormat="1" applyFont="1" applyBorder="1" applyAlignment="1" applyProtection="1">
      <alignment vertical="center"/>
      <protection locked="0"/>
    </xf>
    <xf numFmtId="0" fontId="8" fillId="0" borderId="33" xfId="0" applyFont="1" applyBorder="1" applyAlignment="1">
      <alignment/>
    </xf>
    <xf numFmtId="0" fontId="16" fillId="0" borderId="33" xfId="0" applyFont="1" applyFill="1" applyBorder="1" applyAlignment="1" applyProtection="1">
      <alignment horizontal="center" vertical="center"/>
      <protection locked="0"/>
    </xf>
    <xf numFmtId="168" fontId="0" fillId="0" borderId="15" xfId="40" applyNumberFormat="1" applyFont="1" applyFill="1" applyBorder="1" applyAlignment="1" applyProtection="1">
      <alignment horizontal="right"/>
      <protection/>
    </xf>
    <xf numFmtId="167" fontId="11" fillId="0" borderId="18" xfId="0" applyNumberFormat="1" applyFont="1" applyFill="1" applyBorder="1" applyAlignment="1">
      <alignment horizontal="center"/>
    </xf>
    <xf numFmtId="1" fontId="15" fillId="0" borderId="15" xfId="40" applyNumberFormat="1" applyFont="1" applyFill="1" applyBorder="1" applyAlignment="1" applyProtection="1">
      <alignment horizontal="right"/>
      <protection/>
    </xf>
    <xf numFmtId="3" fontId="16" fillId="0" borderId="29" xfId="0" applyNumberFormat="1" applyFont="1" applyFill="1" applyBorder="1" applyAlignment="1" applyProtection="1">
      <alignment horizontal="left" vertical="center"/>
      <protection locked="0"/>
    </xf>
    <xf numFmtId="1" fontId="15" fillId="0" borderId="10" xfId="4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171" fontId="0" fillId="0" borderId="0" xfId="0" applyNumberFormat="1" applyBorder="1" applyAlignment="1">
      <alignment/>
    </xf>
    <xf numFmtId="1" fontId="15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center"/>
    </xf>
    <xf numFmtId="0" fontId="9" fillId="36" borderId="32" xfId="0" applyFont="1" applyFill="1" applyBorder="1" applyAlignment="1" applyProtection="1">
      <alignment horizontal="center" vertical="center"/>
      <protection locked="0"/>
    </xf>
    <xf numFmtId="168" fontId="0" fillId="0" borderId="10" xfId="40" applyNumberFormat="1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horizontal="left" vertical="center"/>
      <protection/>
    </xf>
    <xf numFmtId="3" fontId="11" fillId="12" borderId="1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Fill="1" applyBorder="1" applyAlignment="1" applyProtection="1">
      <alignment horizontal="left" vertical="center"/>
      <protection locked="0"/>
    </xf>
    <xf numFmtId="0" fontId="11" fillId="0" borderId="31" xfId="0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39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8" fillId="0" borderId="34" xfId="0" applyFont="1" applyBorder="1" applyAlignment="1">
      <alignment/>
    </xf>
    <xf numFmtId="0" fontId="8" fillId="0" borderId="0" xfId="0" applyFont="1" applyBorder="1" applyAlignment="1">
      <alignment/>
    </xf>
    <xf numFmtId="167" fontId="11" fillId="0" borderId="13" xfId="0" applyNumberFormat="1" applyFont="1" applyFill="1" applyBorder="1" applyAlignment="1">
      <alignment horizontal="center" vertical="center"/>
    </xf>
    <xf numFmtId="0" fontId="16" fillId="0" borderId="29" xfId="0" applyFont="1" applyFill="1" applyBorder="1" applyAlignment="1" applyProtection="1">
      <alignment horizontal="center" vertical="center"/>
      <protection locked="0"/>
    </xf>
    <xf numFmtId="3" fontId="15" fillId="0" borderId="19" xfId="0" applyNumberFormat="1" applyFont="1" applyFill="1" applyBorder="1" applyAlignment="1">
      <alignment horizontal="right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167" fontId="11" fillId="0" borderId="35" xfId="0" applyNumberFormat="1" applyFont="1" applyFill="1" applyBorder="1" applyAlignment="1">
      <alignment horizontal="center" vertical="center"/>
    </xf>
    <xf numFmtId="185" fontId="15" fillId="0" borderId="10" xfId="0" applyNumberFormat="1" applyFont="1" applyFill="1" applyBorder="1" applyAlignment="1">
      <alignment horizontal="right"/>
    </xf>
    <xf numFmtId="180" fontId="0" fillId="0" borderId="10" xfId="40" applyNumberFormat="1" applyFont="1" applyFill="1" applyBorder="1" applyAlignment="1" applyProtection="1">
      <alignment horizontal="right"/>
      <protection/>
    </xf>
    <xf numFmtId="180" fontId="0" fillId="0" borderId="15" xfId="40" applyNumberFormat="1" applyFont="1" applyFill="1" applyBorder="1" applyAlignment="1" applyProtection="1">
      <alignment horizontal="right"/>
      <protection/>
    </xf>
    <xf numFmtId="3" fontId="15" fillId="0" borderId="10" xfId="0" applyNumberFormat="1" applyFont="1" applyFill="1" applyBorder="1" applyAlignment="1">
      <alignment horizontal="right" wrapText="1"/>
    </xf>
    <xf numFmtId="3" fontId="17" fillId="0" borderId="10" xfId="40" applyNumberFormat="1" applyFont="1" applyFill="1" applyBorder="1" applyAlignment="1" applyProtection="1">
      <alignment horizontal="right"/>
      <protection/>
    </xf>
    <xf numFmtId="3" fontId="17" fillId="0" borderId="10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/>
    </xf>
    <xf numFmtId="3" fontId="15" fillId="0" borderId="10" xfId="40" applyNumberFormat="1" applyFont="1" applyFill="1" applyBorder="1" applyAlignment="1" applyProtection="1">
      <alignment horizontal="right" wrapText="1" readingOrder="1"/>
      <protection/>
    </xf>
    <xf numFmtId="3" fontId="15" fillId="0" borderId="17" xfId="0" applyNumberFormat="1" applyFont="1" applyFill="1" applyBorder="1" applyAlignment="1">
      <alignment horizontal="right"/>
    </xf>
    <xf numFmtId="3" fontId="15" fillId="0" borderId="15" xfId="40" applyNumberFormat="1" applyFont="1" applyFill="1" applyBorder="1" applyAlignment="1" applyProtection="1">
      <alignment horizontal="right" wrapText="1"/>
      <protection/>
    </xf>
    <xf numFmtId="3" fontId="17" fillId="0" borderId="15" xfId="40" applyNumberFormat="1" applyFont="1" applyFill="1" applyBorder="1" applyAlignment="1" applyProtection="1">
      <alignment horizontal="right"/>
      <protection/>
    </xf>
    <xf numFmtId="3" fontId="15" fillId="0" borderId="18" xfId="0" applyNumberFormat="1" applyFont="1" applyFill="1" applyBorder="1" applyAlignment="1">
      <alignment horizontal="right"/>
    </xf>
    <xf numFmtId="0" fontId="5" fillId="0" borderId="36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 locked="0"/>
    </xf>
    <xf numFmtId="3" fontId="18" fillId="0" borderId="10" xfId="0" applyNumberFormat="1" applyFont="1" applyFill="1" applyBorder="1" applyAlignment="1" applyProtection="1">
      <alignment vertical="center"/>
      <protection locked="0"/>
    </xf>
    <xf numFmtId="167" fontId="11" fillId="0" borderId="17" xfId="0" applyNumberFormat="1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/>
    </xf>
    <xf numFmtId="0" fontId="16" fillId="0" borderId="15" xfId="0" applyFont="1" applyFill="1" applyBorder="1" applyAlignment="1" applyProtection="1">
      <alignment horizontal="center"/>
      <protection locked="0"/>
    </xf>
    <xf numFmtId="167" fontId="11" fillId="0" borderId="19" xfId="0" applyNumberFormat="1" applyFont="1" applyFill="1" applyBorder="1" applyAlignment="1">
      <alignment horizontal="center" vertical="center"/>
    </xf>
    <xf numFmtId="3" fontId="16" fillId="0" borderId="16" xfId="0" applyNumberFormat="1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>
      <alignment vertical="top"/>
    </xf>
    <xf numFmtId="180" fontId="15" fillId="0" borderId="17" xfId="40" applyNumberFormat="1" applyFont="1" applyFill="1" applyBorder="1" applyAlignment="1" applyProtection="1">
      <alignment horizontal="right"/>
      <protection/>
    </xf>
    <xf numFmtId="3" fontId="15" fillId="0" borderId="18" xfId="0" applyNumberFormat="1" applyFont="1" applyFill="1" applyBorder="1" applyAlignment="1">
      <alignment horizontal="right" wrapText="1"/>
    </xf>
    <xf numFmtId="167" fontId="8" fillId="0" borderId="38" xfId="0" applyNumberFormat="1" applyFont="1" applyBorder="1" applyAlignment="1">
      <alignment horizontal="center"/>
    </xf>
    <xf numFmtId="168" fontId="0" fillId="0" borderId="19" xfId="40" applyNumberFormat="1" applyFill="1" applyBorder="1" applyAlignment="1" applyProtection="1">
      <alignment horizontal="center" vertical="center"/>
      <protection/>
    </xf>
    <xf numFmtId="167" fontId="8" fillId="0" borderId="19" xfId="0" applyNumberFormat="1" applyFont="1" applyBorder="1" applyAlignment="1">
      <alignment horizontal="center"/>
    </xf>
    <xf numFmtId="3" fontId="22" fillId="0" borderId="15" xfId="0" applyNumberFormat="1" applyFont="1" applyFill="1" applyBorder="1" applyAlignment="1" applyProtection="1">
      <alignment vertical="center"/>
      <protection locked="0"/>
    </xf>
    <xf numFmtId="3" fontId="16" fillId="0" borderId="19" xfId="0" applyNumberFormat="1" applyFont="1" applyFill="1" applyBorder="1" applyAlignment="1" applyProtection="1">
      <alignment horizontal="left" vertical="center"/>
      <protection locked="0"/>
    </xf>
    <xf numFmtId="3" fontId="15" fillId="0" borderId="17" xfId="0" applyNumberFormat="1" applyFont="1" applyFill="1" applyBorder="1" applyAlignment="1">
      <alignment horizontal="right" wrapText="1"/>
    </xf>
    <xf numFmtId="0" fontId="18" fillId="0" borderId="10" xfId="0" applyFont="1" applyFill="1" applyBorder="1" applyAlignment="1">
      <alignment/>
    </xf>
    <xf numFmtId="167" fontId="11" fillId="0" borderId="19" xfId="0" applyNumberFormat="1" applyFont="1" applyFill="1" applyBorder="1" applyAlignment="1">
      <alignment horizontal="center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6" fillId="0" borderId="39" xfId="0" applyFont="1" applyFill="1" applyBorder="1" applyAlignment="1" applyProtection="1">
      <alignment horizontal="center" vertical="center"/>
      <protection locked="0"/>
    </xf>
    <xf numFmtId="0" fontId="16" fillId="0" borderId="40" xfId="0" applyFont="1" applyFill="1" applyBorder="1" applyAlignment="1" applyProtection="1">
      <alignment horizontal="center" vertical="center"/>
      <protection locked="0"/>
    </xf>
    <xf numFmtId="3" fontId="15" fillId="0" borderId="19" xfId="0" applyNumberFormat="1" applyFont="1" applyFill="1" applyBorder="1" applyAlignment="1">
      <alignment horizontal="right" wrapText="1"/>
    </xf>
    <xf numFmtId="168" fontId="0" fillId="0" borderId="19" xfId="40" applyNumberFormat="1" applyFont="1" applyFill="1" applyBorder="1" applyAlignment="1" applyProtection="1">
      <alignment horizontal="center" vertical="center"/>
      <protection/>
    </xf>
    <xf numFmtId="167" fontId="8" fillId="0" borderId="15" xfId="0" applyNumberFormat="1" applyFont="1" applyFill="1" applyBorder="1" applyAlignment="1">
      <alignment horizontal="center"/>
    </xf>
    <xf numFmtId="167" fontId="11" fillId="0" borderId="19" xfId="0" applyNumberFormat="1" applyFont="1" applyFill="1" applyBorder="1" applyAlignment="1">
      <alignment/>
    </xf>
    <xf numFmtId="167" fontId="11" fillId="0" borderId="34" xfId="0" applyNumberFormat="1" applyFont="1" applyFill="1" applyBorder="1" applyAlignment="1">
      <alignment horizontal="center" vertical="center"/>
    </xf>
    <xf numFmtId="0" fontId="16" fillId="0" borderId="32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>
      <alignment horizontal="center" vertical="center"/>
    </xf>
    <xf numFmtId="167" fontId="11" fillId="0" borderId="41" xfId="0" applyNumberFormat="1" applyFont="1" applyFill="1" applyBorder="1" applyAlignment="1">
      <alignment horizontal="center" vertical="center"/>
    </xf>
    <xf numFmtId="167" fontId="11" fillId="0" borderId="31" xfId="0" applyNumberFormat="1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/>
    </xf>
    <xf numFmtId="3" fontId="17" fillId="0" borderId="18" xfId="40" applyNumberFormat="1" applyFont="1" applyFill="1" applyBorder="1" applyAlignment="1" applyProtection="1">
      <alignment horizontal="right"/>
      <protection/>
    </xf>
    <xf numFmtId="0" fontId="11" fillId="0" borderId="19" xfId="0" applyFont="1" applyFill="1" applyBorder="1" applyAlignment="1">
      <alignment wrapText="1"/>
    </xf>
    <xf numFmtId="0" fontId="11" fillId="0" borderId="33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6" fillId="0" borderId="30" xfId="0" applyFont="1" applyFill="1" applyBorder="1" applyAlignment="1" applyProtection="1">
      <alignment horizontal="center" vertical="center"/>
      <protection locked="0"/>
    </xf>
    <xf numFmtId="0" fontId="16" fillId="0" borderId="31" xfId="0" applyFont="1" applyFill="1" applyBorder="1" applyAlignment="1" applyProtection="1">
      <alignment horizontal="center" vertical="center"/>
      <protection locked="0"/>
    </xf>
    <xf numFmtId="0" fontId="8" fillId="0" borderId="42" xfId="0" applyFont="1" applyBorder="1" applyAlignment="1">
      <alignment/>
    </xf>
    <xf numFmtId="0" fontId="22" fillId="0" borderId="29" xfId="0" applyFont="1" applyBorder="1" applyAlignment="1">
      <alignment/>
    </xf>
    <xf numFmtId="3" fontId="11" fillId="12" borderId="10" xfId="0" applyNumberFormat="1" applyFont="1" applyFill="1" applyBorder="1" applyAlignment="1" applyProtection="1">
      <alignment vertical="center"/>
      <protection locked="0"/>
    </xf>
    <xf numFmtId="167" fontId="11" fillId="0" borderId="32" xfId="0" applyNumberFormat="1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 applyProtection="1">
      <alignment horizontal="left" vertical="center"/>
      <protection locked="0"/>
    </xf>
    <xf numFmtId="0" fontId="15" fillId="0" borderId="29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6" fillId="0" borderId="15" xfId="0" applyFont="1" applyFill="1" applyBorder="1" applyAlignment="1" applyProtection="1">
      <alignment horizontal="left" vertical="center"/>
      <protection locked="0"/>
    </xf>
    <xf numFmtId="3" fontId="17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1" xfId="0" applyFont="1" applyFill="1" applyBorder="1" applyAlignment="1" applyProtection="1">
      <alignment horizontal="center"/>
      <protection locked="0"/>
    </xf>
    <xf numFmtId="3" fontId="16" fillId="0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>
      <alignment horizontal="center" vertical="center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3" fontId="15" fillId="0" borderId="19" xfId="40" applyNumberFormat="1" applyFont="1" applyFill="1" applyBorder="1" applyAlignment="1" applyProtection="1">
      <alignment horizontal="right" wrapText="1"/>
      <protection/>
    </xf>
    <xf numFmtId="3" fontId="15" fillId="0" borderId="19" xfId="40" applyNumberFormat="1" applyFont="1" applyFill="1" applyBorder="1" applyAlignment="1" applyProtection="1">
      <alignment horizontal="right" vertical="center"/>
      <protection/>
    </xf>
    <xf numFmtId="3" fontId="15" fillId="0" borderId="41" xfId="0" applyNumberFormat="1" applyFont="1" applyFill="1" applyBorder="1" applyAlignment="1">
      <alignment horizontal="right"/>
    </xf>
    <xf numFmtId="3" fontId="15" fillId="0" borderId="43" xfId="0" applyNumberFormat="1" applyFont="1" applyFill="1" applyBorder="1" applyAlignment="1">
      <alignment horizontal="right"/>
    </xf>
    <xf numFmtId="0" fontId="9" fillId="40" borderId="10" xfId="0" applyFont="1" applyFill="1" applyBorder="1" applyAlignment="1" applyProtection="1">
      <alignment horizontal="center" vertical="center"/>
      <protection locked="0"/>
    </xf>
    <xf numFmtId="0" fontId="16" fillId="40" borderId="10" xfId="0" applyFont="1" applyFill="1" applyBorder="1" applyAlignment="1" applyProtection="1">
      <alignment horizontal="center" vertical="center"/>
      <protection locked="0"/>
    </xf>
    <xf numFmtId="167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6" fillId="39" borderId="10" xfId="0" applyFont="1" applyFill="1" applyBorder="1" applyAlignment="1" applyProtection="1">
      <alignment horizontal="center" vertical="center"/>
      <protection locked="0"/>
    </xf>
    <xf numFmtId="3" fontId="11" fillId="0" borderId="17" xfId="0" applyNumberFormat="1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>
      <alignment/>
    </xf>
    <xf numFmtId="3" fontId="16" fillId="0" borderId="34" xfId="0" applyNumberFormat="1" applyFont="1" applyFill="1" applyBorder="1" applyAlignment="1" applyProtection="1">
      <alignment vertical="center"/>
      <protection locked="0"/>
    </xf>
    <xf numFmtId="3" fontId="15" fillId="0" borderId="11" xfId="0" applyNumberFormat="1" applyFont="1" applyFill="1" applyBorder="1" applyAlignment="1" applyProtection="1">
      <alignment vertical="center"/>
      <protection locked="0"/>
    </xf>
    <xf numFmtId="3" fontId="11" fillId="0" borderId="11" xfId="0" applyNumberFormat="1" applyFont="1" applyFill="1" applyBorder="1" applyAlignment="1" applyProtection="1">
      <alignment horizontal="left" vertical="center"/>
      <protection locked="0"/>
    </xf>
    <xf numFmtId="14" fontId="15" fillId="0" borderId="11" xfId="0" applyNumberFormat="1" applyFont="1" applyFill="1" applyBorder="1" applyAlignment="1">
      <alignment horizontal="center" vertical="center"/>
    </xf>
    <xf numFmtId="167" fontId="11" fillId="0" borderId="35" xfId="0" applyNumberFormat="1" applyFont="1" applyFill="1" applyBorder="1" applyAlignment="1">
      <alignment horizontal="center"/>
    </xf>
    <xf numFmtId="167" fontId="11" fillId="0" borderId="37" xfId="0" applyNumberFormat="1" applyFont="1" applyFill="1" applyBorder="1" applyAlignment="1">
      <alignment horizontal="center" vertical="center"/>
    </xf>
    <xf numFmtId="14" fontId="11" fillId="0" borderId="15" xfId="0" applyNumberFormat="1" applyFont="1" applyFill="1" applyBorder="1" applyAlignment="1">
      <alignment horizontal="center" vertical="center"/>
    </xf>
    <xf numFmtId="167" fontId="15" fillId="0" borderId="11" xfId="0" applyNumberFormat="1" applyFont="1" applyFill="1" applyBorder="1" applyAlignment="1">
      <alignment horizontal="center" vertical="center"/>
    </xf>
    <xf numFmtId="167" fontId="11" fillId="0" borderId="17" xfId="0" applyNumberFormat="1" applyFont="1" applyFill="1" applyBorder="1" applyAlignment="1">
      <alignment/>
    </xf>
    <xf numFmtId="0" fontId="11" fillId="0" borderId="4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3" fontId="16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>
      <alignment vertical="top"/>
    </xf>
    <xf numFmtId="3" fontId="16" fillId="0" borderId="39" xfId="0" applyNumberFormat="1" applyFont="1" applyFill="1" applyBorder="1" applyAlignment="1" applyProtection="1">
      <alignment horizontal="left" vertical="center"/>
      <protection locked="0"/>
    </xf>
    <xf numFmtId="3" fontId="16" fillId="0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16" fillId="0" borderId="45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 applyProtection="1">
      <alignment horizontal="center" vertical="center"/>
      <protection locked="0"/>
    </xf>
    <xf numFmtId="3" fontId="16" fillId="0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/>
      <protection locked="0"/>
    </xf>
    <xf numFmtId="3" fontId="15" fillId="0" borderId="17" xfId="40" applyNumberFormat="1" applyFont="1" applyFill="1" applyBorder="1" applyAlignment="1" applyProtection="1">
      <alignment horizontal="right"/>
      <protection/>
    </xf>
    <xf numFmtId="3" fontId="15" fillId="0" borderId="32" xfId="0" applyNumberFormat="1" applyFont="1" applyFill="1" applyBorder="1" applyAlignment="1">
      <alignment horizontal="right"/>
    </xf>
    <xf numFmtId="0" fontId="8" fillId="0" borderId="44" xfId="0" applyFont="1" applyBorder="1" applyAlignment="1">
      <alignment/>
    </xf>
    <xf numFmtId="0" fontId="8" fillId="0" borderId="32" xfId="0" applyFont="1" applyBorder="1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left" vertical="center"/>
      <protection locked="0"/>
    </xf>
    <xf numFmtId="165" fontId="20" fillId="33" borderId="10" xfId="40" applyNumberFormat="1" applyFont="1" applyFill="1" applyBorder="1" applyAlignment="1" applyProtection="1">
      <alignment horizontal="center" vertical="center"/>
      <protection locked="0"/>
    </xf>
    <xf numFmtId="165" fontId="20" fillId="33" borderId="17" xfId="40" applyNumberFormat="1" applyFont="1" applyFill="1" applyBorder="1" applyAlignment="1" applyProtection="1">
      <alignment horizontal="center" vertical="center"/>
      <protection locked="0"/>
    </xf>
    <xf numFmtId="165" fontId="4" fillId="0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165" fontId="4" fillId="0" borderId="36" xfId="40" applyNumberFormat="1" applyFont="1" applyFill="1" applyBorder="1" applyAlignment="1" applyProtection="1">
      <alignment horizontal="left" vertical="center"/>
      <protection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Ezres 4" xfId="45"/>
    <cellStyle name="Figyelmeztetés" xfId="46"/>
    <cellStyle name="Hyperlink" xfId="47"/>
    <cellStyle name="Hivatkozott cella" xfId="48"/>
    <cellStyle name="Jegyzet" xfId="49"/>
    <cellStyle name="Jelölőszín 1" xfId="50"/>
    <cellStyle name="Jelölőszín 2" xfId="51"/>
    <cellStyle name="Jelölőszín 3" xfId="52"/>
    <cellStyle name="Jelölőszín 4" xfId="53"/>
    <cellStyle name="Jelölőszín 5" xfId="54"/>
    <cellStyle name="Jelölőszín 6" xfId="55"/>
    <cellStyle name="Jó" xfId="56"/>
    <cellStyle name="Kimenet" xfId="57"/>
    <cellStyle name="Followed Hyperlink" xfId="58"/>
    <cellStyle name="Magyarázó szöveg" xfId="59"/>
    <cellStyle name="Normál 2" xfId="60"/>
    <cellStyle name="Normál 2 2" xfId="61"/>
    <cellStyle name="Normál 2 3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66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DDDDD"/>
      <rgbColor rgb="00000080"/>
      <rgbColor rgb="00FF00FF"/>
      <rgbColor rgb="00FFFF00"/>
      <rgbColor rgb="0000FF7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7FFF00"/>
      <rgbColor rgb="00FFD320"/>
      <rgbColor rgb="00FF9900"/>
      <rgbColor rgb="00FF420E"/>
      <rgbColor rgb="00666699"/>
      <rgbColor rgb="00B3B3B3"/>
      <rgbColor rgb="00003366"/>
      <rgbColor rgb="0000B050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9175"/>
          <c:w val="0.930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'Weekly Totals'!$B$143:$B$352</c:f>
              <c:strCache/>
            </c:strRef>
          </c:cat>
          <c:val>
            <c:numRef>
              <c:f>'Weekly Totals'!$C$143:$C$352</c:f>
              <c:numCache/>
            </c:numRef>
          </c:val>
          <c:smooth val="0"/>
        </c:ser>
        <c:marker val="1"/>
        <c:axId val="47235883"/>
        <c:axId val="22469764"/>
      </c:lineChart>
      <c:dateAx>
        <c:axId val="4723588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469764"/>
        <c:crossesAt val="0"/>
        <c:auto val="0"/>
        <c:baseTimeUnit val="days"/>
        <c:majorUnit val="4"/>
        <c:majorTimeUnit val="months"/>
        <c:minorUnit val="2"/>
        <c:minorTimeUnit val="months"/>
        <c:noMultiLvlLbl val="0"/>
      </c:dateAx>
      <c:valAx>
        <c:axId val="2246976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23588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5475"/>
          <c:y val="0.1855"/>
          <c:w val="0.1467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4275"/>
          <c:w val="0.93875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'Weekly Totals Graph'!$G$2</c:f>
              <c:strCache>
                <c:ptCount val="1"/>
                <c:pt idx="0">
                  <c:v>Kumulált 2017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Graph'!$G$3:$G$54</c:f>
              <c:numCache/>
            </c:numRef>
          </c:val>
        </c:ser>
        <c:ser>
          <c:idx val="1"/>
          <c:order val="1"/>
          <c:tx>
            <c:strRef>
              <c:f>'Weekly Totals Graph'!$J$2</c:f>
              <c:strCache>
                <c:ptCount val="1"/>
                <c:pt idx="0">
                  <c:v>Kumulált 2018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Graph'!$J$3:$J$54</c:f>
              <c:numCache/>
            </c:numRef>
          </c:val>
        </c:ser>
        <c:ser>
          <c:idx val="2"/>
          <c:order val="2"/>
          <c:tx>
            <c:strRef>
              <c:f>'Weekly Totals Graph'!$M$2</c:f>
              <c:strCache>
                <c:ptCount val="1"/>
                <c:pt idx="0">
                  <c:v>Kumulált 2019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Graph'!$M$3:$M$54</c:f>
              <c:numCache/>
            </c:numRef>
          </c:val>
        </c:ser>
        <c:ser>
          <c:idx val="3"/>
          <c:order val="3"/>
          <c:tx>
            <c:strRef>
              <c:f>'Weekly Totals Graph'!$P$2</c:f>
              <c:strCache>
                <c:ptCount val="1"/>
                <c:pt idx="0">
                  <c:v>Kumulált 2020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Graph'!$P$3:$P$54</c:f>
              <c:numCache/>
            </c:numRef>
          </c:val>
        </c:ser>
        <c:ser>
          <c:idx val="4"/>
          <c:order val="4"/>
          <c:tx>
            <c:strRef>
              <c:f>'Weekly Totals Graph'!$S$2</c:f>
              <c:strCache>
                <c:ptCount val="1"/>
                <c:pt idx="0">
                  <c:v>Kumulált 2021</c:v>
                </c:pt>
              </c:strCache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Graph'!$S$3:$S$54</c:f>
              <c:numCache/>
            </c:numRef>
          </c:val>
        </c:ser>
        <c:ser>
          <c:idx val="5"/>
          <c:order val="5"/>
          <c:tx>
            <c:strRef>
              <c:f>'Weekly Totals Graph'!$V$2</c:f>
              <c:strCache>
                <c:ptCount val="1"/>
                <c:pt idx="0">
                  <c:v>Kumulált 2022</c:v>
                </c:pt>
              </c:strCache>
            </c:strRef>
          </c:tx>
          <c:spPr>
            <a:solidFill>
              <a:srgbClr val="6299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Graph'!$V$3:$V$54</c:f>
              <c:numCache/>
            </c:numRef>
          </c:val>
        </c:ser>
        <c:ser>
          <c:idx val="6"/>
          <c:order val="6"/>
          <c:tx>
            <c:strRef>
              <c:f>'Weekly Totals Graph'!$Y$2</c:f>
              <c:strCache>
                <c:ptCount val="1"/>
                <c:pt idx="0">
                  <c:v>Kumulált 2023</c:v>
                </c:pt>
              </c:strCache>
            </c:strRef>
          </c:tx>
          <c:spPr>
            <a:solidFill>
              <a:srgbClr val="8FA2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Graph'!$Y$3:$Y$54</c:f>
              <c:numCache/>
            </c:numRef>
          </c:val>
        </c:ser>
        <c:gapWidth val="100"/>
        <c:axId val="901285"/>
        <c:axId val="8111566"/>
      </c:barChart>
      <c:catAx>
        <c:axId val="901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111566"/>
        <c:crossesAt val="0"/>
        <c:auto val="1"/>
        <c:lblOffset val="100"/>
        <c:tickLblSkip val="1"/>
        <c:noMultiLvlLbl val="0"/>
      </c:catAx>
      <c:valAx>
        <c:axId val="8111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Kumulált bevétel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0128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8275"/>
          <c:y val="0.07325"/>
          <c:w val="0.11425"/>
          <c:h val="0.33275"/>
        </c:manualLayout>
      </c:layout>
      <c:overlay val="0"/>
      <c:spPr>
        <a:solidFill>
          <a:srgbClr val="BFBFB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DAE3F3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9625"/>
          <c:w val="0.9725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 Graph'!$C$2</c:f>
              <c:strCache>
                <c:ptCount val="1"/>
                <c:pt idx="0">
                  <c:v>Heti bevétel 2016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'Weekly Totals Graph'!$C$3:$C$54</c:f>
              <c:numCache/>
            </c:numRef>
          </c:val>
          <c:smooth val="0"/>
        </c:ser>
        <c:ser>
          <c:idx val="1"/>
          <c:order val="1"/>
          <c:tx>
            <c:strRef>
              <c:f>'Weekly Totals Graph'!$F$2</c:f>
              <c:strCache>
                <c:ptCount val="1"/>
                <c:pt idx="0">
                  <c:v>Heti bevétel 2017</c:v>
                </c:pt>
              </c:strCache>
            </c:strRef>
          </c:tx>
          <c:spPr>
            <a:ln w="127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'Weekly Totals Graph'!$F$3:$F$54</c:f>
              <c:numCache/>
            </c:numRef>
          </c:val>
          <c:smooth val="0"/>
        </c:ser>
        <c:ser>
          <c:idx val="2"/>
          <c:order val="2"/>
          <c:tx>
            <c:strRef>
              <c:f>'Weekly Totals Graph'!$I$2</c:f>
              <c:strCache>
                <c:ptCount val="1"/>
                <c:pt idx="0">
                  <c:v>Heti bevétel 2018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B3B3B3"/>
              </a:solidFill>
              <a:ln>
                <a:solidFill>
                  <a:srgbClr val="808080"/>
                </a:solidFill>
              </a:ln>
            </c:spPr>
          </c:marker>
          <c:val>
            <c:numRef>
              <c:f>'Weekly Totals Graph'!$I$3:$I$54</c:f>
              <c:numCache/>
            </c:numRef>
          </c:val>
          <c:smooth val="0"/>
        </c:ser>
        <c:ser>
          <c:idx val="3"/>
          <c:order val="3"/>
          <c:tx>
            <c:strRef>
              <c:f>'Weekly Totals Graph'!$L$2</c:f>
              <c:strCache>
                <c:ptCount val="1"/>
                <c:pt idx="0">
                  <c:v>Heti bevétel 2019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'Weekly Totals Graph'!$L$3:$L$54</c:f>
              <c:numCache/>
            </c:numRef>
          </c:val>
          <c:smooth val="0"/>
        </c:ser>
        <c:ser>
          <c:idx val="4"/>
          <c:order val="4"/>
          <c:tx>
            <c:strRef>
              <c:f>'Weekly Totals Graph'!$O$2</c:f>
              <c:strCache>
                <c:ptCount val="1"/>
                <c:pt idx="0">
                  <c:v>Heti bevétel 2020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'Weekly Totals Graph'!$O$3:$O$54</c:f>
              <c:numCache/>
            </c:numRef>
          </c:val>
          <c:smooth val="0"/>
        </c:ser>
        <c:ser>
          <c:idx val="5"/>
          <c:order val="5"/>
          <c:tx>
            <c:strRef>
              <c:f>'Weekly Totals Graph'!$R$2</c:f>
              <c:strCache>
                <c:ptCount val="1"/>
                <c:pt idx="0">
                  <c:v>Heti bevétel 2021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'Weekly Totals Graph'!$R$3:$R$54</c:f>
              <c:numCache/>
            </c:numRef>
          </c:val>
          <c:smooth val="0"/>
        </c:ser>
        <c:ser>
          <c:idx val="6"/>
          <c:order val="6"/>
          <c:tx>
            <c:strRef>
              <c:f>'Weekly Totals Graph'!$U$2</c:f>
              <c:strCache>
                <c:ptCount val="1"/>
                <c:pt idx="0">
                  <c:v>Heti bevétel 2022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8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'Weekly Totals Graph'!$U$3:$U$54</c:f>
              <c:numCache/>
            </c:numRef>
          </c:val>
          <c:smooth val="0"/>
        </c:ser>
        <c:ser>
          <c:idx val="7"/>
          <c:order val="7"/>
          <c:tx>
            <c:strRef>
              <c:f>'Weekly Totals Graph'!$X$2</c:f>
              <c:strCache>
                <c:ptCount val="1"/>
                <c:pt idx="0">
                  <c:v>Heti bevétel 2023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6"/>
            <c:spPr>
              <a:solidFill>
                <a:srgbClr val="FF8080"/>
              </a:solidFill>
              <a:ln>
                <a:solidFill>
                  <a:srgbClr val="FFCC99"/>
                </a:solidFill>
              </a:ln>
            </c:spPr>
          </c:marker>
          <c:dPt>
            <c:idx val="11"/>
            <c:spPr>
              <a:solidFill>
                <a:srgbClr val="F1A78A"/>
              </a:solidFill>
              <a:ln w="38100">
                <a:solidFill>
                  <a:srgbClr val="FFCC99"/>
                </a:solidFill>
              </a:ln>
            </c:spPr>
            <c:marker>
              <c:size val="10"/>
              <c:spPr>
                <a:solidFill>
                  <a:srgbClr val="FF8080"/>
                </a:solidFill>
                <a:ln>
                  <a:solidFill>
                    <a:srgbClr val="FFCC99"/>
                  </a:solidFill>
                </a:ln>
              </c:spPr>
            </c:marker>
          </c:dPt>
          <c:val>
            <c:numRef>
              <c:f>'Weekly Totals Graph'!$X$3:$X$54</c:f>
              <c:numCache/>
            </c:numRef>
          </c:val>
          <c:smooth val="0"/>
        </c:ser>
        <c:marker val="1"/>
        <c:axId val="5895231"/>
        <c:axId val="53057080"/>
      </c:lineChart>
      <c:catAx>
        <c:axId val="5895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6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057080"/>
        <c:crossesAt val="0"/>
        <c:auto val="1"/>
        <c:lblOffset val="100"/>
        <c:tickLblSkip val="7"/>
        <c:noMultiLvlLbl val="0"/>
      </c:catAx>
      <c:valAx>
        <c:axId val="53057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Heti bevétel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9523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6575"/>
          <c:y val="0.0285"/>
          <c:w val="0.15475"/>
          <c:h val="0.37825"/>
        </c:manualLayout>
      </c:layout>
      <c:overlay val="0"/>
      <c:spPr>
        <a:solidFill>
          <a:srgbClr val="BFBFB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2F0D9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1866900</xdr:colOff>
      <xdr:row>30</xdr:row>
      <xdr:rowOff>0</xdr:rowOff>
    </xdr:from>
    <xdr:to>
      <xdr:col>2</xdr:col>
      <xdr:colOff>2028825</xdr:colOff>
      <xdr:row>31</xdr:row>
      <xdr:rowOff>38100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689610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353</xdr:row>
      <xdr:rowOff>190500</xdr:rowOff>
    </xdr:from>
    <xdr:to>
      <xdr:col>16</xdr:col>
      <xdr:colOff>533400</xdr:colOff>
      <xdr:row>390</xdr:row>
      <xdr:rowOff>9525</xdr:rowOff>
    </xdr:to>
    <xdr:graphicFrame>
      <xdr:nvGraphicFramePr>
        <xdr:cNvPr id="1" name="Diagram 1"/>
        <xdr:cNvGraphicFramePr/>
      </xdr:nvGraphicFramePr>
      <xdr:xfrm>
        <a:off x="219075" y="67437000"/>
        <a:ext cx="1430655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59</xdr:row>
      <xdr:rowOff>95250</xdr:rowOff>
    </xdr:from>
    <xdr:to>
      <xdr:col>15</xdr:col>
      <xdr:colOff>304800</xdr:colOff>
      <xdr:row>86</xdr:row>
      <xdr:rowOff>104775</xdr:rowOff>
    </xdr:to>
    <xdr:graphicFrame>
      <xdr:nvGraphicFramePr>
        <xdr:cNvPr id="1" name="Diagram 1"/>
        <xdr:cNvGraphicFramePr/>
      </xdr:nvGraphicFramePr>
      <xdr:xfrm>
        <a:off x="104775" y="11353800"/>
        <a:ext cx="127444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87</xdr:row>
      <xdr:rowOff>76200</xdr:rowOff>
    </xdr:from>
    <xdr:to>
      <xdr:col>15</xdr:col>
      <xdr:colOff>285750</xdr:colOff>
      <xdr:row>114</xdr:row>
      <xdr:rowOff>28575</xdr:rowOff>
    </xdr:to>
    <xdr:graphicFrame>
      <xdr:nvGraphicFramePr>
        <xdr:cNvPr id="2" name="Diagram 2"/>
        <xdr:cNvGraphicFramePr/>
      </xdr:nvGraphicFramePr>
      <xdr:xfrm>
        <a:off x="123825" y="16668750"/>
        <a:ext cx="12706350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5"/>
  <sheetViews>
    <sheetView tabSelected="1" zoomScalePageLayoutView="0" workbookViewId="0" topLeftCell="A1">
      <selection activeCell="A2" sqref="A2"/>
    </sheetView>
  </sheetViews>
  <sheetFormatPr defaultColWidth="8.421875" defaultRowHeight="15" outlineLevelRow="1"/>
  <cols>
    <col min="1" max="1" width="3.7109375" style="0" customWidth="1"/>
    <col min="2" max="2" width="38.28125" style="0" customWidth="1"/>
    <col min="3" max="3" width="33.28125" style="0" customWidth="1"/>
    <col min="4" max="4" width="15.421875" style="163" customWidth="1"/>
    <col min="5" max="5" width="17.00390625" style="0" customWidth="1"/>
    <col min="6" max="6" width="4.421875" style="0" customWidth="1"/>
    <col min="7" max="7" width="5.7109375" style="0" customWidth="1"/>
    <col min="8" max="8" width="16.140625" style="0" customWidth="1"/>
    <col min="9" max="9" width="13.00390625" style="0" customWidth="1"/>
    <col min="10" max="10" width="15.140625" style="0" customWidth="1"/>
    <col min="11" max="11" width="9.7109375" style="0" customWidth="1"/>
    <col min="12" max="12" width="18.28125" style="0" customWidth="1"/>
    <col min="13" max="13" width="14.57421875" style="0" customWidth="1"/>
    <col min="14" max="15" width="10.7109375" style="0" customWidth="1"/>
    <col min="16" max="16" width="8.421875" style="0" customWidth="1"/>
  </cols>
  <sheetData>
    <row r="1" spans="1:13" ht="105.75" customHeight="1">
      <c r="A1" s="1"/>
      <c r="B1" s="380" t="s">
        <v>0</v>
      </c>
      <c r="C1" s="380"/>
      <c r="D1" s="380"/>
      <c r="E1" s="380"/>
      <c r="F1" s="380"/>
      <c r="G1" s="380"/>
      <c r="H1" s="380"/>
      <c r="I1" s="380"/>
      <c r="J1" s="381" t="s">
        <v>2028</v>
      </c>
      <c r="K1" s="381"/>
      <c r="L1" s="382"/>
      <c r="M1" s="382"/>
    </row>
    <row r="2" spans="1:13" ht="18.75" customHeight="1">
      <c r="A2" s="2"/>
      <c r="B2" s="383" t="s">
        <v>1</v>
      </c>
      <c r="C2" s="383" t="s">
        <v>2</v>
      </c>
      <c r="D2" s="384" t="s">
        <v>3</v>
      </c>
      <c r="E2" s="384" t="s">
        <v>4</v>
      </c>
      <c r="F2" s="385" t="s">
        <v>5</v>
      </c>
      <c r="G2" s="385" t="s">
        <v>6</v>
      </c>
      <c r="H2" s="376" t="s">
        <v>7</v>
      </c>
      <c r="I2" s="376"/>
      <c r="J2" s="376" t="s">
        <v>8</v>
      </c>
      <c r="K2" s="377"/>
      <c r="L2" s="378" t="s">
        <v>9</v>
      </c>
      <c r="M2" s="378"/>
    </row>
    <row r="3" spans="1:13" ht="18">
      <c r="A3" s="4"/>
      <c r="B3" s="383"/>
      <c r="C3" s="383"/>
      <c r="D3" s="384"/>
      <c r="E3" s="384"/>
      <c r="F3" s="385"/>
      <c r="G3" s="385"/>
      <c r="H3" s="3" t="s">
        <v>10</v>
      </c>
      <c r="I3" s="3" t="s">
        <v>11</v>
      </c>
      <c r="J3" s="3" t="s">
        <v>10</v>
      </c>
      <c r="K3" s="5" t="s">
        <v>12</v>
      </c>
      <c r="L3" s="133" t="s">
        <v>10</v>
      </c>
      <c r="M3" s="133" t="s">
        <v>11</v>
      </c>
    </row>
    <row r="4" spans="1:17" ht="15.75" customHeight="1">
      <c r="A4" s="6">
        <v>1</v>
      </c>
      <c r="B4" s="10" t="s">
        <v>2019</v>
      </c>
      <c r="C4" s="10" t="s">
        <v>2020</v>
      </c>
      <c r="D4" s="172">
        <v>44987</v>
      </c>
      <c r="E4" s="173" t="s">
        <v>15</v>
      </c>
      <c r="F4" s="98">
        <v>51</v>
      </c>
      <c r="G4" s="80">
        <f aca="true" t="shared" si="0" ref="G4:G13">ROUNDUP(DATEDIF(D4,$B$258,"d")/7,0)</f>
        <v>2</v>
      </c>
      <c r="H4" s="7">
        <v>78915125</v>
      </c>
      <c r="I4" s="7">
        <v>38263</v>
      </c>
      <c r="J4" s="7">
        <v>89517810</v>
      </c>
      <c r="K4" s="8">
        <f aca="true" t="shared" si="1" ref="K4:K14">IF(J4&lt;&gt;0,-(J4-H4)/J4,"")</f>
        <v>-0.11844218485684581</v>
      </c>
      <c r="L4" s="7">
        <v>168432935</v>
      </c>
      <c r="M4" s="7">
        <v>80570</v>
      </c>
      <c r="O4" s="9"/>
      <c r="Q4" s="9"/>
    </row>
    <row r="5" spans="1:15" ht="15.75" customHeight="1">
      <c r="A5" s="6">
        <v>2</v>
      </c>
      <c r="B5" s="326" t="s">
        <v>2029</v>
      </c>
      <c r="C5" s="326" t="s">
        <v>2030</v>
      </c>
      <c r="D5" s="172">
        <v>44994</v>
      </c>
      <c r="E5" s="263" t="s">
        <v>67</v>
      </c>
      <c r="F5" s="171">
        <v>51</v>
      </c>
      <c r="G5" s="80">
        <f t="shared" si="0"/>
        <v>1</v>
      </c>
      <c r="H5" s="257">
        <v>73228930</v>
      </c>
      <c r="I5" s="7">
        <v>35017</v>
      </c>
      <c r="J5" s="257"/>
      <c r="K5" s="8">
        <f t="shared" si="1"/>
      </c>
      <c r="L5" s="257">
        <v>73228930</v>
      </c>
      <c r="M5" s="7">
        <v>35017</v>
      </c>
      <c r="O5" s="9"/>
    </row>
    <row r="6" spans="1:17" ht="15.75" customHeight="1">
      <c r="A6" s="6">
        <v>3</v>
      </c>
      <c r="B6" s="326" t="s">
        <v>2031</v>
      </c>
      <c r="C6" s="326" t="s">
        <v>2032</v>
      </c>
      <c r="D6" s="172">
        <v>44994</v>
      </c>
      <c r="E6" s="173" t="s">
        <v>15</v>
      </c>
      <c r="F6" s="171">
        <v>58</v>
      </c>
      <c r="G6" s="80">
        <f t="shared" si="0"/>
        <v>1</v>
      </c>
      <c r="H6" s="257">
        <v>44194290</v>
      </c>
      <c r="I6" s="7">
        <v>22934</v>
      </c>
      <c r="J6" s="257"/>
      <c r="K6" s="8">
        <f t="shared" si="1"/>
      </c>
      <c r="L6" s="257">
        <v>44194290</v>
      </c>
      <c r="M6" s="7">
        <v>22934</v>
      </c>
      <c r="O6" s="9"/>
      <c r="Q6" s="9"/>
    </row>
    <row r="7" spans="1:15" ht="15.75" customHeight="1">
      <c r="A7" s="6">
        <v>4</v>
      </c>
      <c r="B7" s="326" t="s">
        <v>2033</v>
      </c>
      <c r="C7" s="326" t="s">
        <v>2033</v>
      </c>
      <c r="D7" s="172">
        <v>44994</v>
      </c>
      <c r="E7" s="173" t="s">
        <v>21</v>
      </c>
      <c r="F7" s="200"/>
      <c r="G7" s="80">
        <f t="shared" si="0"/>
        <v>1</v>
      </c>
      <c r="H7" s="174">
        <v>41208960</v>
      </c>
      <c r="I7" s="83">
        <v>24368</v>
      </c>
      <c r="J7" s="174"/>
      <c r="K7" s="8">
        <f t="shared" si="1"/>
      </c>
      <c r="L7" s="174">
        <v>41208960</v>
      </c>
      <c r="M7" s="83">
        <v>24368</v>
      </c>
      <c r="O7" s="9"/>
    </row>
    <row r="8" spans="1:15" ht="15.75" customHeight="1">
      <c r="A8" s="6">
        <v>5</v>
      </c>
      <c r="B8" s="93" t="s">
        <v>2015</v>
      </c>
      <c r="C8" s="93" t="s">
        <v>2016</v>
      </c>
      <c r="D8" s="169">
        <v>44980</v>
      </c>
      <c r="E8" s="132" t="s">
        <v>24</v>
      </c>
      <c r="F8" s="98">
        <v>58</v>
      </c>
      <c r="G8" s="80">
        <f t="shared" si="0"/>
        <v>3</v>
      </c>
      <c r="H8" s="174">
        <v>30364625</v>
      </c>
      <c r="I8" s="83">
        <v>14968</v>
      </c>
      <c r="J8" s="174">
        <v>34169370</v>
      </c>
      <c r="K8" s="8">
        <f t="shared" si="1"/>
        <v>-0.11134958004786158</v>
      </c>
      <c r="L8" s="174">
        <v>119687005</v>
      </c>
      <c r="M8" s="83">
        <v>59810</v>
      </c>
      <c r="O8" s="9"/>
    </row>
    <row r="9" spans="1:15" ht="15.75" customHeight="1">
      <c r="A9" s="6">
        <v>6</v>
      </c>
      <c r="B9" s="93" t="s">
        <v>2010</v>
      </c>
      <c r="C9" s="93" t="s">
        <v>2011</v>
      </c>
      <c r="D9" s="169">
        <v>44973</v>
      </c>
      <c r="E9" s="132" t="s">
        <v>67</v>
      </c>
      <c r="F9" s="98">
        <v>42</v>
      </c>
      <c r="G9" s="80">
        <f t="shared" si="0"/>
        <v>4</v>
      </c>
      <c r="H9" s="83">
        <v>27406695</v>
      </c>
      <c r="I9" s="83">
        <v>13423</v>
      </c>
      <c r="J9" s="83">
        <v>31229715</v>
      </c>
      <c r="K9" s="8">
        <f t="shared" si="1"/>
        <v>-0.12241610274061099</v>
      </c>
      <c r="L9" s="83">
        <v>281319663</v>
      </c>
      <c r="M9" s="83">
        <v>132502</v>
      </c>
      <c r="O9" s="9"/>
    </row>
    <row r="10" spans="1:15" ht="15.75" customHeight="1">
      <c r="A10" s="6">
        <v>7</v>
      </c>
      <c r="B10" s="93" t="s">
        <v>1944</v>
      </c>
      <c r="C10" s="93" t="s">
        <v>1945</v>
      </c>
      <c r="D10" s="169">
        <v>44910</v>
      </c>
      <c r="E10" s="132" t="s">
        <v>67</v>
      </c>
      <c r="F10" s="97">
        <v>31</v>
      </c>
      <c r="G10" s="80">
        <f t="shared" si="0"/>
        <v>13</v>
      </c>
      <c r="H10" s="83">
        <v>23374325</v>
      </c>
      <c r="I10" s="83">
        <v>9834</v>
      </c>
      <c r="J10" s="83">
        <v>18328645</v>
      </c>
      <c r="K10" s="8">
        <f t="shared" si="1"/>
        <v>0.27528930807487406</v>
      </c>
      <c r="L10" s="83">
        <v>2290743071</v>
      </c>
      <c r="M10" s="83">
        <v>1014466</v>
      </c>
      <c r="O10" s="9"/>
    </row>
    <row r="11" spans="1:17" ht="15.75" customHeight="1">
      <c r="A11" s="6">
        <v>8</v>
      </c>
      <c r="B11" s="93" t="s">
        <v>1936</v>
      </c>
      <c r="C11" s="93" t="s">
        <v>1937</v>
      </c>
      <c r="D11" s="169">
        <v>44903</v>
      </c>
      <c r="E11" s="170" t="s">
        <v>24</v>
      </c>
      <c r="F11" s="256">
        <v>38</v>
      </c>
      <c r="G11" s="80">
        <f t="shared" si="0"/>
        <v>14</v>
      </c>
      <c r="H11" s="174">
        <v>19916140</v>
      </c>
      <c r="I11" s="83">
        <v>10093</v>
      </c>
      <c r="J11" s="174">
        <v>16420540</v>
      </c>
      <c r="K11" s="8">
        <f t="shared" si="1"/>
        <v>0.21287972259133986</v>
      </c>
      <c r="L11" s="174">
        <v>600270441</v>
      </c>
      <c r="M11" s="83">
        <v>318354</v>
      </c>
      <c r="O11" s="9"/>
      <c r="Q11" s="9"/>
    </row>
    <row r="12" spans="1:17" ht="15.75" customHeight="1">
      <c r="A12" s="6">
        <v>9</v>
      </c>
      <c r="B12" s="93" t="s">
        <v>2021</v>
      </c>
      <c r="C12" s="93" t="s">
        <v>2022</v>
      </c>
      <c r="D12" s="169">
        <v>44987</v>
      </c>
      <c r="E12" s="132" t="s">
        <v>30</v>
      </c>
      <c r="F12" s="256">
        <v>43</v>
      </c>
      <c r="G12" s="80">
        <f t="shared" si="0"/>
        <v>2</v>
      </c>
      <c r="H12" s="83">
        <v>19135410</v>
      </c>
      <c r="I12" s="83">
        <v>9097</v>
      </c>
      <c r="J12" s="83">
        <v>18452855</v>
      </c>
      <c r="K12" s="8">
        <f t="shared" si="1"/>
        <v>0.0369891271567462</v>
      </c>
      <c r="L12" s="83">
        <v>37646155</v>
      </c>
      <c r="M12" s="83">
        <v>18209</v>
      </c>
      <c r="O12" s="9"/>
      <c r="Q12" s="9"/>
    </row>
    <row r="13" spans="1:17" ht="15.75" customHeight="1">
      <c r="A13" s="6">
        <v>10</v>
      </c>
      <c r="B13" s="23" t="s">
        <v>2001</v>
      </c>
      <c r="C13" s="23" t="s">
        <v>2002</v>
      </c>
      <c r="D13" s="175">
        <v>44966</v>
      </c>
      <c r="E13" s="170" t="s">
        <v>15</v>
      </c>
      <c r="F13" s="97">
        <v>41</v>
      </c>
      <c r="G13" s="80">
        <f t="shared" si="0"/>
        <v>5</v>
      </c>
      <c r="H13" s="174">
        <v>14041095</v>
      </c>
      <c r="I13" s="83">
        <v>6638</v>
      </c>
      <c r="J13" s="174">
        <v>16463740</v>
      </c>
      <c r="K13" s="8">
        <f t="shared" si="1"/>
        <v>-0.14715034372505884</v>
      </c>
      <c r="L13" s="174">
        <v>165017519</v>
      </c>
      <c r="M13" s="83">
        <v>82599</v>
      </c>
      <c r="O13" s="9"/>
      <c r="Q13" s="9"/>
    </row>
    <row r="14" spans="1:15" ht="8.25" customHeight="1">
      <c r="A14" s="6"/>
      <c r="B14" s="12"/>
      <c r="C14" s="12"/>
      <c r="D14" s="154"/>
      <c r="E14" s="11"/>
      <c r="F14" s="13"/>
      <c r="G14" s="81"/>
      <c r="H14" s="14"/>
      <c r="I14" s="14"/>
      <c r="J14" s="14"/>
      <c r="K14" s="95">
        <f t="shared" si="1"/>
      </c>
      <c r="L14" s="14"/>
      <c r="M14" s="14"/>
      <c r="O14" s="9"/>
    </row>
    <row r="15" spans="1:15" ht="16.5">
      <c r="A15" s="15"/>
      <c r="B15" s="16" t="s">
        <v>31</v>
      </c>
      <c r="C15" s="17"/>
      <c r="D15" s="157"/>
      <c r="E15" s="18"/>
      <c r="F15" s="19"/>
      <c r="G15" s="19"/>
      <c r="H15" s="20">
        <f>SUM(H4:H14)</f>
        <v>371785595</v>
      </c>
      <c r="I15" s="20">
        <f>SUM(I4:I14)</f>
        <v>184635</v>
      </c>
      <c r="J15" s="20">
        <v>259882385</v>
      </c>
      <c r="K15" s="21">
        <f>H15/J15-1</f>
        <v>0.43059174633940667</v>
      </c>
      <c r="L15" s="20">
        <f>SUM(L4:L14)</f>
        <v>3821748969</v>
      </c>
      <c r="M15" s="20">
        <f>SUM(M4:M14)</f>
        <v>1788829</v>
      </c>
      <c r="O15" s="9"/>
    </row>
    <row r="16" spans="1:15" ht="8.25" customHeight="1">
      <c r="A16" s="6"/>
      <c r="B16" s="89"/>
      <c r="C16" s="89"/>
      <c r="D16" s="158"/>
      <c r="E16" s="90"/>
      <c r="F16" s="91"/>
      <c r="G16" s="81"/>
      <c r="H16" s="87"/>
      <c r="I16" s="88"/>
      <c r="J16" s="87"/>
      <c r="K16" s="92"/>
      <c r="L16" s="87"/>
      <c r="M16" s="88"/>
      <c r="O16" s="9"/>
    </row>
    <row r="17" spans="1:17" ht="15" customHeight="1">
      <c r="A17" s="118">
        <v>11</v>
      </c>
      <c r="B17" s="10" t="s">
        <v>2025</v>
      </c>
      <c r="C17" s="10" t="s">
        <v>2026</v>
      </c>
      <c r="D17" s="172">
        <v>44987</v>
      </c>
      <c r="E17" s="173" t="s">
        <v>21</v>
      </c>
      <c r="F17" s="264"/>
      <c r="G17" s="82">
        <f aca="true" t="shared" si="2" ref="G17:G63">ROUNDUP(DATEDIF(D17,$B$258,"d")/7,0)</f>
        <v>2</v>
      </c>
      <c r="H17" s="83">
        <v>12239005</v>
      </c>
      <c r="I17" s="83">
        <v>6093</v>
      </c>
      <c r="J17" s="83">
        <v>16342100</v>
      </c>
      <c r="K17" s="95">
        <f aca="true" t="shared" si="3" ref="K17:K63">IF(J17&lt;&gt;0,-(J17-H17)/J17,"")</f>
        <v>-0.25107513722226643</v>
      </c>
      <c r="L17" s="83">
        <v>28581105</v>
      </c>
      <c r="M17" s="83">
        <v>14272</v>
      </c>
      <c r="O17" s="9"/>
      <c r="Q17" s="9"/>
    </row>
    <row r="18" spans="1:17" ht="15" customHeight="1">
      <c r="A18" s="118">
        <v>12</v>
      </c>
      <c r="B18" s="10" t="s">
        <v>1973</v>
      </c>
      <c r="C18" s="10" t="s">
        <v>1974</v>
      </c>
      <c r="D18" s="172">
        <v>44938</v>
      </c>
      <c r="E18" s="173" t="s">
        <v>15</v>
      </c>
      <c r="F18" s="97">
        <v>33</v>
      </c>
      <c r="G18" s="82">
        <f t="shared" si="2"/>
        <v>9</v>
      </c>
      <c r="H18" s="174">
        <v>10873000</v>
      </c>
      <c r="I18" s="83">
        <v>5235</v>
      </c>
      <c r="J18" s="174">
        <v>9772940</v>
      </c>
      <c r="K18" s="95">
        <f t="shared" si="3"/>
        <v>0.11256182888670144</v>
      </c>
      <c r="L18" s="174">
        <v>273136508</v>
      </c>
      <c r="M18" s="83">
        <v>136122</v>
      </c>
      <c r="O18" s="9"/>
      <c r="Q18" s="9"/>
    </row>
    <row r="19" spans="1:17" ht="15" customHeight="1">
      <c r="A19" s="118">
        <v>13</v>
      </c>
      <c r="B19" s="259" t="s">
        <v>2034</v>
      </c>
      <c r="C19" s="259" t="s">
        <v>2035</v>
      </c>
      <c r="D19" s="299">
        <v>44994</v>
      </c>
      <c r="E19" s="25" t="s">
        <v>30</v>
      </c>
      <c r="F19" s="341">
        <v>29</v>
      </c>
      <c r="G19" s="82">
        <f t="shared" si="2"/>
        <v>1</v>
      </c>
      <c r="H19" s="174">
        <v>9333760</v>
      </c>
      <c r="I19" s="83">
        <v>4772</v>
      </c>
      <c r="J19" s="174"/>
      <c r="K19" s="95">
        <f t="shared" si="3"/>
      </c>
      <c r="L19" s="174">
        <v>9333760</v>
      </c>
      <c r="M19" s="83">
        <v>4772</v>
      </c>
      <c r="O19" s="9"/>
      <c r="Q19" s="9"/>
    </row>
    <row r="20" spans="1:17" ht="15" customHeight="1">
      <c r="A20" s="118">
        <v>14</v>
      </c>
      <c r="B20" s="93" t="s">
        <v>1985</v>
      </c>
      <c r="C20" s="93" t="s">
        <v>1986</v>
      </c>
      <c r="D20" s="169">
        <v>44952</v>
      </c>
      <c r="E20" s="375" t="s">
        <v>67</v>
      </c>
      <c r="F20" s="97">
        <v>21</v>
      </c>
      <c r="G20" s="82">
        <f t="shared" si="2"/>
        <v>7</v>
      </c>
      <c r="H20" s="83">
        <v>9040790</v>
      </c>
      <c r="I20" s="83">
        <v>4055</v>
      </c>
      <c r="J20" s="83">
        <v>9184670</v>
      </c>
      <c r="K20" s="95">
        <f t="shared" si="3"/>
        <v>-0.015665233481442446</v>
      </c>
      <c r="L20" s="83">
        <v>192496080</v>
      </c>
      <c r="M20" s="83">
        <v>90832</v>
      </c>
      <c r="O20" s="9"/>
      <c r="Q20" s="9"/>
    </row>
    <row r="21" spans="1:17" ht="15" customHeight="1">
      <c r="A21" s="118">
        <v>15</v>
      </c>
      <c r="B21" s="93" t="s">
        <v>1964</v>
      </c>
      <c r="C21" s="93" t="s">
        <v>1965</v>
      </c>
      <c r="D21" s="169">
        <v>44931</v>
      </c>
      <c r="E21" s="132" t="s">
        <v>67</v>
      </c>
      <c r="F21" s="98">
        <v>12</v>
      </c>
      <c r="G21" s="82">
        <f t="shared" si="2"/>
        <v>10</v>
      </c>
      <c r="H21" s="83">
        <v>7690190</v>
      </c>
      <c r="I21" s="83">
        <v>3450</v>
      </c>
      <c r="J21" s="83">
        <v>6057270</v>
      </c>
      <c r="K21" s="95">
        <f t="shared" si="3"/>
        <v>0.2695801904158144</v>
      </c>
      <c r="L21" s="83">
        <v>308567321</v>
      </c>
      <c r="M21" s="83">
        <v>146985</v>
      </c>
      <c r="O21" s="9"/>
      <c r="Q21" s="9"/>
    </row>
    <row r="22" spans="1:17" ht="15" customHeight="1">
      <c r="A22" s="118">
        <v>16</v>
      </c>
      <c r="B22" s="93" t="s">
        <v>1993</v>
      </c>
      <c r="C22" s="93" t="s">
        <v>1994</v>
      </c>
      <c r="D22" s="299">
        <v>44959</v>
      </c>
      <c r="E22" s="230" t="s">
        <v>21</v>
      </c>
      <c r="F22" s="264"/>
      <c r="G22" s="82">
        <f t="shared" si="2"/>
        <v>6</v>
      </c>
      <c r="H22" s="83">
        <v>7042925</v>
      </c>
      <c r="I22" s="83">
        <v>3464</v>
      </c>
      <c r="J22" s="83">
        <v>5126315</v>
      </c>
      <c r="K22" s="95">
        <f t="shared" si="3"/>
        <v>0.37387675162372974</v>
      </c>
      <c r="L22" s="83">
        <v>72092980</v>
      </c>
      <c r="M22" s="83">
        <v>36785</v>
      </c>
      <c r="O22" s="9"/>
      <c r="Q22" s="9"/>
    </row>
    <row r="23" spans="1:17" ht="15" customHeight="1">
      <c r="A23" s="118">
        <v>17</v>
      </c>
      <c r="B23" s="93" t="s">
        <v>2003</v>
      </c>
      <c r="C23" s="206" t="s">
        <v>2004</v>
      </c>
      <c r="D23" s="299">
        <v>44966</v>
      </c>
      <c r="E23" s="25" t="s">
        <v>30</v>
      </c>
      <c r="F23" s="97">
        <v>37</v>
      </c>
      <c r="G23" s="82">
        <f t="shared" si="2"/>
        <v>5</v>
      </c>
      <c r="H23" s="174">
        <v>5870030</v>
      </c>
      <c r="I23" s="83">
        <v>2993</v>
      </c>
      <c r="J23" s="174">
        <v>5945020</v>
      </c>
      <c r="K23" s="95">
        <f t="shared" si="3"/>
        <v>-0.012613918876639608</v>
      </c>
      <c r="L23" s="174">
        <v>39589860</v>
      </c>
      <c r="M23" s="83">
        <v>20431</v>
      </c>
      <c r="O23" s="9"/>
      <c r="Q23" s="9"/>
    </row>
    <row r="24" spans="1:17" ht="15" customHeight="1">
      <c r="A24" s="118">
        <v>18</v>
      </c>
      <c r="B24" s="93" t="s">
        <v>1999</v>
      </c>
      <c r="C24" s="93" t="s">
        <v>2000</v>
      </c>
      <c r="D24" s="299">
        <v>44966</v>
      </c>
      <c r="E24" s="374" t="s">
        <v>30</v>
      </c>
      <c r="F24" s="97">
        <v>20</v>
      </c>
      <c r="G24" s="82">
        <f t="shared" si="2"/>
        <v>5</v>
      </c>
      <c r="H24" s="174">
        <v>5808815</v>
      </c>
      <c r="I24" s="83">
        <v>2750</v>
      </c>
      <c r="J24" s="174">
        <v>5012210</v>
      </c>
      <c r="K24" s="95">
        <f t="shared" si="3"/>
        <v>0.15893288589265014</v>
      </c>
      <c r="L24" s="174">
        <v>58496243</v>
      </c>
      <c r="M24" s="83">
        <v>28561</v>
      </c>
      <c r="O24" s="9"/>
      <c r="Q24" s="9"/>
    </row>
    <row r="25" spans="1:17" ht="15" customHeight="1">
      <c r="A25" s="118">
        <v>19</v>
      </c>
      <c r="B25" s="93" t="s">
        <v>2009</v>
      </c>
      <c r="C25" s="93" t="s">
        <v>2009</v>
      </c>
      <c r="D25" s="299">
        <v>44973</v>
      </c>
      <c r="E25" s="25" t="s">
        <v>24</v>
      </c>
      <c r="F25" s="97">
        <v>13</v>
      </c>
      <c r="G25" s="82">
        <f t="shared" si="2"/>
        <v>4</v>
      </c>
      <c r="H25" s="83">
        <v>4377175</v>
      </c>
      <c r="I25" s="83">
        <v>2239</v>
      </c>
      <c r="J25" s="83">
        <v>4716470</v>
      </c>
      <c r="K25" s="95">
        <f t="shared" si="3"/>
        <v>-0.07193833523800638</v>
      </c>
      <c r="L25" s="83">
        <v>26777980</v>
      </c>
      <c r="M25" s="83">
        <v>13601</v>
      </c>
      <c r="O25" s="9"/>
      <c r="Q25" s="9"/>
    </row>
    <row r="26" spans="1:17" ht="15" customHeight="1">
      <c r="A26" s="118">
        <v>20</v>
      </c>
      <c r="B26" s="93" t="s">
        <v>1976</v>
      </c>
      <c r="C26" s="93" t="s">
        <v>1976</v>
      </c>
      <c r="D26" s="299">
        <v>44945</v>
      </c>
      <c r="E26" s="25" t="s">
        <v>24</v>
      </c>
      <c r="F26" s="97">
        <v>10</v>
      </c>
      <c r="G26" s="82">
        <f t="shared" si="2"/>
        <v>8</v>
      </c>
      <c r="H26" s="174">
        <v>3465695</v>
      </c>
      <c r="I26" s="83">
        <v>1570</v>
      </c>
      <c r="J26" s="174">
        <v>3329295</v>
      </c>
      <c r="K26" s="95">
        <f t="shared" si="3"/>
        <v>0.040969634712454135</v>
      </c>
      <c r="L26" s="174">
        <v>118947775</v>
      </c>
      <c r="M26" s="83">
        <v>56843</v>
      </c>
      <c r="O26" s="9"/>
      <c r="Q26" s="9"/>
    </row>
    <row r="27" spans="1:17" ht="15" customHeight="1">
      <c r="A27" s="118">
        <v>21</v>
      </c>
      <c r="B27" s="93" t="s">
        <v>1987</v>
      </c>
      <c r="C27" s="93" t="s">
        <v>1988</v>
      </c>
      <c r="D27" s="299">
        <v>44952</v>
      </c>
      <c r="E27" s="132" t="s">
        <v>67</v>
      </c>
      <c r="F27" s="97">
        <v>14</v>
      </c>
      <c r="G27" s="82">
        <f t="shared" si="2"/>
        <v>7</v>
      </c>
      <c r="H27" s="83">
        <v>3313540</v>
      </c>
      <c r="I27" s="83">
        <v>1621</v>
      </c>
      <c r="J27" s="83">
        <v>3855095</v>
      </c>
      <c r="K27" s="95">
        <f t="shared" si="3"/>
        <v>-0.14047773141777312</v>
      </c>
      <c r="L27" s="83">
        <v>75400093</v>
      </c>
      <c r="M27" s="83">
        <v>36527</v>
      </c>
      <c r="O27" s="9"/>
      <c r="Q27" s="9"/>
    </row>
    <row r="28" spans="1:17" ht="15" customHeight="1">
      <c r="A28" s="118">
        <v>22</v>
      </c>
      <c r="B28" s="93" t="s">
        <v>2013</v>
      </c>
      <c r="C28" s="93" t="s">
        <v>2014</v>
      </c>
      <c r="D28" s="169">
        <v>44980</v>
      </c>
      <c r="E28" s="170" t="s">
        <v>15</v>
      </c>
      <c r="F28" s="97">
        <v>10</v>
      </c>
      <c r="G28" s="82">
        <f t="shared" si="2"/>
        <v>3</v>
      </c>
      <c r="H28" s="174">
        <v>2705690</v>
      </c>
      <c r="I28" s="83">
        <v>1238</v>
      </c>
      <c r="J28" s="174">
        <v>5377875</v>
      </c>
      <c r="K28" s="95">
        <f t="shared" si="3"/>
        <v>-0.49688492201845524</v>
      </c>
      <c r="L28" s="174">
        <v>19204230</v>
      </c>
      <c r="M28" s="83">
        <v>9223</v>
      </c>
      <c r="O28" s="9"/>
      <c r="Q28" s="9"/>
    </row>
    <row r="29" spans="1:17" ht="15" customHeight="1">
      <c r="A29" s="118">
        <v>23</v>
      </c>
      <c r="B29" s="93" t="s">
        <v>1890</v>
      </c>
      <c r="C29" s="93" t="s">
        <v>1891</v>
      </c>
      <c r="D29" s="169">
        <v>44861</v>
      </c>
      <c r="E29" s="170" t="s">
        <v>15</v>
      </c>
      <c r="F29" s="98">
        <v>16</v>
      </c>
      <c r="G29" s="82">
        <f t="shared" si="2"/>
        <v>20</v>
      </c>
      <c r="H29" s="83">
        <v>1966730</v>
      </c>
      <c r="I29" s="83">
        <v>1002</v>
      </c>
      <c r="J29" s="83">
        <v>973105</v>
      </c>
      <c r="K29" s="95">
        <f t="shared" si="3"/>
        <v>1.0210871385924438</v>
      </c>
      <c r="L29" s="83">
        <v>153331179</v>
      </c>
      <c r="M29" s="83">
        <v>89833</v>
      </c>
      <c r="O29" s="9"/>
      <c r="Q29" s="9"/>
    </row>
    <row r="30" spans="1:17" ht="15" customHeight="1">
      <c r="A30" s="118">
        <v>24</v>
      </c>
      <c r="B30" s="93" t="s">
        <v>1931</v>
      </c>
      <c r="C30" s="93" t="s">
        <v>1931</v>
      </c>
      <c r="D30" s="299">
        <v>44896</v>
      </c>
      <c r="E30" s="170" t="s">
        <v>36</v>
      </c>
      <c r="F30" s="264"/>
      <c r="G30" s="82">
        <f t="shared" si="2"/>
        <v>15</v>
      </c>
      <c r="H30" s="174">
        <v>1296250</v>
      </c>
      <c r="I30" s="83">
        <v>750</v>
      </c>
      <c r="J30" s="174">
        <v>1071900</v>
      </c>
      <c r="K30" s="95">
        <f t="shared" si="3"/>
        <v>0.20930124078738688</v>
      </c>
      <c r="L30" s="174">
        <v>50794510</v>
      </c>
      <c r="M30" s="83">
        <v>27113</v>
      </c>
      <c r="O30" s="9"/>
      <c r="Q30" s="9"/>
    </row>
    <row r="31" spans="1:17" ht="15" customHeight="1">
      <c r="A31" s="118">
        <v>25</v>
      </c>
      <c r="B31" s="244" t="s">
        <v>1720</v>
      </c>
      <c r="C31" s="244" t="s">
        <v>1721</v>
      </c>
      <c r="D31" s="299">
        <v>44672</v>
      </c>
      <c r="E31" s="230" t="s">
        <v>39</v>
      </c>
      <c r="F31" s="97">
        <v>1</v>
      </c>
      <c r="G31" s="82">
        <f t="shared" si="2"/>
        <v>47</v>
      </c>
      <c r="H31" s="83">
        <v>1230150</v>
      </c>
      <c r="I31" s="83">
        <v>624</v>
      </c>
      <c r="J31" s="83">
        <v>265550</v>
      </c>
      <c r="K31" s="95">
        <f t="shared" si="3"/>
        <v>3.632460930144982</v>
      </c>
      <c r="L31" s="83">
        <v>38367710</v>
      </c>
      <c r="M31" s="83">
        <v>22641</v>
      </c>
      <c r="O31" s="9"/>
      <c r="Q31" s="9"/>
    </row>
    <row r="32" spans="1:17" ht="15" customHeight="1">
      <c r="A32" s="118">
        <v>26</v>
      </c>
      <c r="B32" s="93" t="s">
        <v>2023</v>
      </c>
      <c r="C32" s="93" t="s">
        <v>2024</v>
      </c>
      <c r="D32" s="169">
        <v>44987</v>
      </c>
      <c r="E32" s="170" t="s">
        <v>15</v>
      </c>
      <c r="F32" s="98">
        <v>31</v>
      </c>
      <c r="G32" s="82">
        <f t="shared" si="2"/>
        <v>2</v>
      </c>
      <c r="H32" s="83">
        <v>996350</v>
      </c>
      <c r="I32" s="83">
        <v>557</v>
      </c>
      <c r="J32" s="83">
        <v>3437410</v>
      </c>
      <c r="K32" s="95">
        <f t="shared" si="3"/>
        <v>-0.7101451383454404</v>
      </c>
      <c r="L32" s="83">
        <v>4433760</v>
      </c>
      <c r="M32" s="83">
        <v>2229</v>
      </c>
      <c r="O32" s="9"/>
      <c r="Q32" s="9"/>
    </row>
    <row r="33" spans="1:17" ht="15" customHeight="1">
      <c r="A33" s="118">
        <v>27</v>
      </c>
      <c r="B33" s="93" t="s">
        <v>1968</v>
      </c>
      <c r="C33" s="93" t="s">
        <v>1969</v>
      </c>
      <c r="D33" s="299">
        <v>44931</v>
      </c>
      <c r="E33" s="173" t="s">
        <v>36</v>
      </c>
      <c r="F33" s="264"/>
      <c r="G33" s="82">
        <f t="shared" si="2"/>
        <v>10</v>
      </c>
      <c r="H33" s="83">
        <v>729600</v>
      </c>
      <c r="I33" s="83">
        <v>401</v>
      </c>
      <c r="J33" s="83">
        <v>627700</v>
      </c>
      <c r="K33" s="95">
        <f t="shared" si="3"/>
        <v>0.1623386968296957</v>
      </c>
      <c r="L33" s="83">
        <v>22845361</v>
      </c>
      <c r="M33" s="83">
        <v>13453</v>
      </c>
      <c r="O33" s="9"/>
      <c r="Q33" s="9"/>
    </row>
    <row r="34" spans="1:17" ht="15" customHeight="1">
      <c r="A34" s="118">
        <v>28</v>
      </c>
      <c r="B34" s="93" t="s">
        <v>1902</v>
      </c>
      <c r="C34" s="93" t="s">
        <v>1903</v>
      </c>
      <c r="D34" s="299">
        <v>44868</v>
      </c>
      <c r="E34" s="170" t="s">
        <v>36</v>
      </c>
      <c r="F34" s="264"/>
      <c r="G34" s="82">
        <f t="shared" si="2"/>
        <v>19</v>
      </c>
      <c r="H34" s="83">
        <v>721150</v>
      </c>
      <c r="I34" s="83">
        <v>402</v>
      </c>
      <c r="J34" s="83">
        <v>488800</v>
      </c>
      <c r="K34" s="95">
        <f t="shared" si="3"/>
        <v>0.475347790507365</v>
      </c>
      <c r="L34" s="83">
        <v>73015147</v>
      </c>
      <c r="M34" s="83">
        <v>47829</v>
      </c>
      <c r="O34" s="9"/>
      <c r="Q34" s="9"/>
    </row>
    <row r="35" spans="1:17" ht="15" customHeight="1">
      <c r="A35" s="118">
        <v>29</v>
      </c>
      <c r="B35" s="93" t="s">
        <v>1859</v>
      </c>
      <c r="C35" s="93" t="s">
        <v>1858</v>
      </c>
      <c r="D35" s="299">
        <v>44840</v>
      </c>
      <c r="E35" s="230" t="s">
        <v>24</v>
      </c>
      <c r="F35" s="97">
        <v>3</v>
      </c>
      <c r="G35" s="82">
        <f t="shared" si="2"/>
        <v>23</v>
      </c>
      <c r="H35" s="83">
        <v>619030</v>
      </c>
      <c r="I35" s="83">
        <v>366</v>
      </c>
      <c r="J35" s="83">
        <v>645050</v>
      </c>
      <c r="K35" s="95">
        <f t="shared" si="3"/>
        <v>-0.04033795829780637</v>
      </c>
      <c r="L35" s="83">
        <v>774592892</v>
      </c>
      <c r="M35" s="83">
        <v>422356</v>
      </c>
      <c r="O35" s="9"/>
      <c r="Q35" s="9"/>
    </row>
    <row r="36" spans="1:17" ht="15" customHeight="1">
      <c r="A36" s="118">
        <v>30</v>
      </c>
      <c r="B36" s="93" t="s">
        <v>1983</v>
      </c>
      <c r="C36" s="93" t="s">
        <v>1984</v>
      </c>
      <c r="D36" s="299">
        <v>44945</v>
      </c>
      <c r="E36" s="324" t="s">
        <v>67</v>
      </c>
      <c r="F36" s="97">
        <v>10</v>
      </c>
      <c r="G36" s="82">
        <f t="shared" si="2"/>
        <v>8</v>
      </c>
      <c r="H36" s="174">
        <v>601870</v>
      </c>
      <c r="I36" s="83">
        <v>363</v>
      </c>
      <c r="J36" s="174">
        <v>637233</v>
      </c>
      <c r="K36" s="95">
        <f t="shared" si="3"/>
        <v>-0.05549461499953706</v>
      </c>
      <c r="L36" s="174">
        <v>17724823</v>
      </c>
      <c r="M36" s="83">
        <v>9216</v>
      </c>
      <c r="O36" s="9"/>
      <c r="Q36" s="9"/>
    </row>
    <row r="37" spans="1:17" ht="15" customHeight="1">
      <c r="A37" s="118">
        <v>31</v>
      </c>
      <c r="B37" s="93" t="s">
        <v>1991</v>
      </c>
      <c r="C37" s="93" t="s">
        <v>1992</v>
      </c>
      <c r="D37" s="169">
        <v>44952</v>
      </c>
      <c r="E37" s="170" t="s">
        <v>39</v>
      </c>
      <c r="F37" s="97">
        <v>2</v>
      </c>
      <c r="G37" s="82">
        <f t="shared" si="2"/>
        <v>7</v>
      </c>
      <c r="H37" s="83">
        <v>521985</v>
      </c>
      <c r="I37" s="83">
        <v>251</v>
      </c>
      <c r="J37" s="83">
        <v>363800</v>
      </c>
      <c r="K37" s="95">
        <f t="shared" si="3"/>
        <v>0.43481308411214953</v>
      </c>
      <c r="L37" s="83">
        <v>39768463</v>
      </c>
      <c r="M37" s="83">
        <v>19726</v>
      </c>
      <c r="O37" s="9"/>
      <c r="Q37" s="9"/>
    </row>
    <row r="38" spans="1:17" ht="15" customHeight="1">
      <c r="A38" s="118">
        <v>32</v>
      </c>
      <c r="B38" s="93" t="s">
        <v>1919</v>
      </c>
      <c r="C38" s="93" t="s">
        <v>1919</v>
      </c>
      <c r="D38" s="299">
        <v>44882</v>
      </c>
      <c r="E38" s="170" t="s">
        <v>1924</v>
      </c>
      <c r="F38" s="97">
        <v>7</v>
      </c>
      <c r="G38" s="82">
        <f t="shared" si="2"/>
        <v>17</v>
      </c>
      <c r="H38" s="83">
        <v>461400</v>
      </c>
      <c r="I38" s="83">
        <v>440</v>
      </c>
      <c r="J38" s="83">
        <v>489750</v>
      </c>
      <c r="K38" s="95">
        <f t="shared" si="3"/>
        <v>-0.057886676875957124</v>
      </c>
      <c r="L38" s="83">
        <v>57724465</v>
      </c>
      <c r="M38" s="83">
        <v>31010</v>
      </c>
      <c r="O38" s="9"/>
      <c r="Q38" s="9"/>
    </row>
    <row r="39" spans="1:17" ht="15" customHeight="1">
      <c r="A39" s="118">
        <v>33</v>
      </c>
      <c r="B39" s="93" t="s">
        <v>2005</v>
      </c>
      <c r="C39" s="93" t="s">
        <v>2006</v>
      </c>
      <c r="D39" s="299">
        <v>44966</v>
      </c>
      <c r="E39" s="25" t="s">
        <v>67</v>
      </c>
      <c r="F39" s="97">
        <v>1</v>
      </c>
      <c r="G39" s="82">
        <f t="shared" si="2"/>
        <v>5</v>
      </c>
      <c r="H39" s="174">
        <v>420595</v>
      </c>
      <c r="I39" s="83">
        <v>172</v>
      </c>
      <c r="J39" s="174">
        <v>636095</v>
      </c>
      <c r="K39" s="95">
        <f t="shared" si="3"/>
        <v>-0.3387858731793207</v>
      </c>
      <c r="L39" s="174">
        <v>571583504</v>
      </c>
      <c r="M39" s="83">
        <v>1083085</v>
      </c>
      <c r="O39" s="9"/>
      <c r="Q39" s="9"/>
    </row>
    <row r="40" spans="1:17" ht="15" customHeight="1">
      <c r="A40" s="118">
        <v>34</v>
      </c>
      <c r="B40" s="93" t="s">
        <v>1972</v>
      </c>
      <c r="C40" s="93" t="s">
        <v>1972</v>
      </c>
      <c r="D40" s="169">
        <v>44938</v>
      </c>
      <c r="E40" s="132" t="s">
        <v>24</v>
      </c>
      <c r="F40" s="98">
        <v>2</v>
      </c>
      <c r="G40" s="82">
        <f t="shared" si="2"/>
        <v>9</v>
      </c>
      <c r="H40" s="174">
        <v>193035</v>
      </c>
      <c r="I40" s="83">
        <v>81</v>
      </c>
      <c r="J40" s="174">
        <v>480160</v>
      </c>
      <c r="K40" s="95">
        <f t="shared" si="3"/>
        <v>-0.5979777574141952</v>
      </c>
      <c r="L40" s="174">
        <v>130717220</v>
      </c>
      <c r="M40" s="83">
        <v>65537</v>
      </c>
      <c r="O40" s="9"/>
      <c r="Q40" s="9"/>
    </row>
    <row r="41" spans="1:17" ht="15" customHeight="1">
      <c r="A41" s="118">
        <v>35</v>
      </c>
      <c r="B41" s="93" t="s">
        <v>1769</v>
      </c>
      <c r="C41" s="93" t="s">
        <v>1769</v>
      </c>
      <c r="D41" s="169">
        <v>44735</v>
      </c>
      <c r="E41" s="170" t="s">
        <v>15</v>
      </c>
      <c r="F41" s="98">
        <v>5</v>
      </c>
      <c r="G41" s="82">
        <f t="shared" si="2"/>
        <v>38</v>
      </c>
      <c r="H41" s="83">
        <v>190650</v>
      </c>
      <c r="I41" s="83">
        <v>122</v>
      </c>
      <c r="J41" s="83">
        <v>58950</v>
      </c>
      <c r="K41" s="95">
        <f t="shared" si="3"/>
        <v>2.2340966921119594</v>
      </c>
      <c r="L41" s="83">
        <v>294231799</v>
      </c>
      <c r="M41" s="83">
        <v>171142</v>
      </c>
      <c r="O41" s="9"/>
      <c r="Q41" s="9"/>
    </row>
    <row r="42" spans="1:17" ht="15" customHeight="1">
      <c r="A42" s="118">
        <v>36</v>
      </c>
      <c r="B42" s="93" t="s">
        <v>1925</v>
      </c>
      <c r="C42" s="93" t="s">
        <v>1926</v>
      </c>
      <c r="D42" s="169">
        <v>44889</v>
      </c>
      <c r="E42" s="132" t="s">
        <v>67</v>
      </c>
      <c r="F42" s="98">
        <v>3</v>
      </c>
      <c r="G42" s="82">
        <f t="shared" si="2"/>
        <v>16</v>
      </c>
      <c r="H42" s="83">
        <v>165500</v>
      </c>
      <c r="I42" s="83">
        <v>75</v>
      </c>
      <c r="J42" s="83">
        <v>147100</v>
      </c>
      <c r="K42" s="95">
        <f t="shared" si="3"/>
        <v>0.12508497620666215</v>
      </c>
      <c r="L42" s="83">
        <v>67356931</v>
      </c>
      <c r="M42" s="83">
        <v>35407</v>
      </c>
      <c r="O42" s="9"/>
      <c r="Q42" s="9"/>
    </row>
    <row r="43" spans="1:17" ht="15" customHeight="1">
      <c r="A43" s="118">
        <v>37</v>
      </c>
      <c r="B43" s="93" t="s">
        <v>1954</v>
      </c>
      <c r="C43" s="300" t="s">
        <v>1955</v>
      </c>
      <c r="D43" s="169">
        <v>44917</v>
      </c>
      <c r="E43" s="170" t="s">
        <v>15</v>
      </c>
      <c r="F43" s="98">
        <v>1</v>
      </c>
      <c r="G43" s="82">
        <f t="shared" si="2"/>
        <v>12</v>
      </c>
      <c r="H43" s="83">
        <v>138600</v>
      </c>
      <c r="I43" s="83">
        <v>99</v>
      </c>
      <c r="J43" s="83">
        <v>46800</v>
      </c>
      <c r="K43" s="95">
        <f t="shared" si="3"/>
        <v>1.9615384615384615</v>
      </c>
      <c r="L43" s="83">
        <v>201729366</v>
      </c>
      <c r="M43" s="83">
        <v>101447</v>
      </c>
      <c r="O43" s="9"/>
      <c r="Q43" s="9"/>
    </row>
    <row r="44" spans="1:17" ht="15" customHeight="1">
      <c r="A44" s="118">
        <v>38</v>
      </c>
      <c r="B44" s="93" t="s">
        <v>1914</v>
      </c>
      <c r="C44" s="93" t="s">
        <v>1915</v>
      </c>
      <c r="D44" s="169">
        <v>44882</v>
      </c>
      <c r="E44" s="132" t="s">
        <v>67</v>
      </c>
      <c r="F44" s="98">
        <v>1</v>
      </c>
      <c r="G44" s="82">
        <f t="shared" si="2"/>
        <v>17</v>
      </c>
      <c r="H44" s="174">
        <v>136300</v>
      </c>
      <c r="I44" s="83">
        <v>69</v>
      </c>
      <c r="J44" s="174">
        <v>136400</v>
      </c>
      <c r="K44" s="95">
        <f t="shared" si="3"/>
        <v>-0.0007331378299120235</v>
      </c>
      <c r="L44" s="174">
        <v>161601334</v>
      </c>
      <c r="M44" s="83">
        <v>77968</v>
      </c>
      <c r="O44" s="9"/>
      <c r="Q44" s="9"/>
    </row>
    <row r="45" spans="1:17" ht="15" customHeight="1">
      <c r="A45" s="118">
        <v>39</v>
      </c>
      <c r="B45" s="93" t="s">
        <v>1429</v>
      </c>
      <c r="C45" s="93" t="s">
        <v>1429</v>
      </c>
      <c r="D45" s="162">
        <v>44364</v>
      </c>
      <c r="E45" s="94" t="s">
        <v>67</v>
      </c>
      <c r="F45" s="98">
        <v>1</v>
      </c>
      <c r="G45" s="82">
        <f t="shared" si="2"/>
        <v>91</v>
      </c>
      <c r="H45" s="83">
        <v>126111</v>
      </c>
      <c r="I45" s="83">
        <v>370</v>
      </c>
      <c r="J45" s="83"/>
      <c r="K45" s="95">
        <f t="shared" si="3"/>
      </c>
      <c r="L45" s="83">
        <v>159693926</v>
      </c>
      <c r="M45" s="83">
        <v>110830</v>
      </c>
      <c r="O45" s="9"/>
      <c r="Q45" s="9"/>
    </row>
    <row r="46" spans="1:17" ht="15" customHeight="1">
      <c r="A46" s="118">
        <v>40</v>
      </c>
      <c r="B46" s="93" t="s">
        <v>1875</v>
      </c>
      <c r="C46" s="93" t="s">
        <v>1875</v>
      </c>
      <c r="D46" s="169">
        <v>44854</v>
      </c>
      <c r="E46" s="170" t="s">
        <v>15</v>
      </c>
      <c r="F46" s="98">
        <v>3</v>
      </c>
      <c r="G46" s="82">
        <f t="shared" si="2"/>
        <v>21</v>
      </c>
      <c r="H46" s="174">
        <v>69100</v>
      </c>
      <c r="I46" s="83">
        <v>50</v>
      </c>
      <c r="J46" s="174">
        <v>66000</v>
      </c>
      <c r="K46" s="95">
        <f t="shared" si="3"/>
        <v>0.04696969696969697</v>
      </c>
      <c r="L46" s="174">
        <v>107153307</v>
      </c>
      <c r="M46" s="83">
        <v>63094</v>
      </c>
      <c r="O46" s="9"/>
      <c r="Q46" s="9"/>
    </row>
    <row r="47" spans="1:17" ht="15" customHeight="1">
      <c r="A47" s="118">
        <v>41</v>
      </c>
      <c r="B47" s="93" t="s">
        <v>1995</v>
      </c>
      <c r="C47" s="93" t="s">
        <v>1996</v>
      </c>
      <c r="D47" s="169">
        <v>44959</v>
      </c>
      <c r="E47" s="170" t="s">
        <v>24</v>
      </c>
      <c r="F47" s="98">
        <v>3</v>
      </c>
      <c r="G47" s="82">
        <f t="shared" si="2"/>
        <v>6</v>
      </c>
      <c r="H47" s="83">
        <v>57900</v>
      </c>
      <c r="I47" s="83">
        <v>36</v>
      </c>
      <c r="J47" s="83">
        <v>448850</v>
      </c>
      <c r="K47" s="95">
        <f t="shared" si="3"/>
        <v>-0.8710036760610449</v>
      </c>
      <c r="L47" s="83">
        <v>47789275</v>
      </c>
      <c r="M47" s="83">
        <v>24273</v>
      </c>
      <c r="O47" s="9"/>
      <c r="Q47" s="9"/>
    </row>
    <row r="48" spans="1:17" ht="15" customHeight="1">
      <c r="A48" s="118">
        <v>42</v>
      </c>
      <c r="B48" s="93" t="s">
        <v>1844</v>
      </c>
      <c r="C48" s="93" t="s">
        <v>1844</v>
      </c>
      <c r="D48" s="169">
        <v>44826</v>
      </c>
      <c r="E48" s="170" t="s">
        <v>1848</v>
      </c>
      <c r="F48" s="98">
        <v>1</v>
      </c>
      <c r="G48" s="82">
        <f t="shared" si="2"/>
        <v>25</v>
      </c>
      <c r="H48" s="83">
        <v>13600</v>
      </c>
      <c r="I48" s="83">
        <v>8</v>
      </c>
      <c r="J48" s="83">
        <v>107800</v>
      </c>
      <c r="K48" s="95">
        <f t="shared" si="3"/>
        <v>-0.8738404452690167</v>
      </c>
      <c r="L48" s="148">
        <v>29071496</v>
      </c>
      <c r="M48" s="83">
        <v>19703</v>
      </c>
      <c r="O48" s="9"/>
      <c r="Q48" s="9"/>
    </row>
    <row r="49" spans="1:17" ht="15" customHeight="1">
      <c r="A49" s="118">
        <v>43</v>
      </c>
      <c r="B49" s="93" t="s">
        <v>1800</v>
      </c>
      <c r="C49" s="93" t="s">
        <v>1801</v>
      </c>
      <c r="D49" s="169">
        <v>44791</v>
      </c>
      <c r="E49" s="170" t="s">
        <v>15</v>
      </c>
      <c r="F49" s="98">
        <v>1</v>
      </c>
      <c r="G49" s="82">
        <f t="shared" si="2"/>
        <v>30</v>
      </c>
      <c r="H49" s="83">
        <v>8600</v>
      </c>
      <c r="I49" s="83">
        <v>5</v>
      </c>
      <c r="J49" s="83">
        <v>81400</v>
      </c>
      <c r="K49" s="95">
        <f t="shared" si="3"/>
        <v>-0.8943488943488943</v>
      </c>
      <c r="L49" s="83">
        <v>159211890</v>
      </c>
      <c r="M49" s="83">
        <v>100806</v>
      </c>
      <c r="O49" s="9"/>
      <c r="Q49" s="9"/>
    </row>
    <row r="50" spans="1:17" ht="15" customHeight="1">
      <c r="A50" s="118">
        <v>44</v>
      </c>
      <c r="B50" s="93" t="s">
        <v>1820</v>
      </c>
      <c r="C50" s="93" t="s">
        <v>1821</v>
      </c>
      <c r="D50" s="169">
        <v>44805</v>
      </c>
      <c r="E50" s="170" t="s">
        <v>67</v>
      </c>
      <c r="F50" s="98">
        <v>1</v>
      </c>
      <c r="G50" s="82">
        <f t="shared" si="2"/>
        <v>28</v>
      </c>
      <c r="H50" s="83">
        <v>5000</v>
      </c>
      <c r="I50" s="83">
        <v>3</v>
      </c>
      <c r="J50" s="83">
        <v>54600</v>
      </c>
      <c r="K50" s="95">
        <f t="shared" si="3"/>
        <v>-0.9084249084249084</v>
      </c>
      <c r="L50" s="83">
        <v>47018590</v>
      </c>
      <c r="M50" s="83">
        <v>27930</v>
      </c>
      <c r="O50" s="9"/>
      <c r="Q50" s="9"/>
    </row>
    <row r="51" spans="1:17" ht="15" customHeight="1">
      <c r="A51" s="118">
        <v>45</v>
      </c>
      <c r="B51" s="93" t="s">
        <v>1958</v>
      </c>
      <c r="C51" s="93" t="s">
        <v>1959</v>
      </c>
      <c r="D51" s="169">
        <v>44924</v>
      </c>
      <c r="E51" s="170" t="s">
        <v>39</v>
      </c>
      <c r="F51" s="98">
        <v>1</v>
      </c>
      <c r="G51" s="82">
        <f t="shared" si="2"/>
        <v>11</v>
      </c>
      <c r="H51" s="174">
        <v>3000</v>
      </c>
      <c r="I51" s="83">
        <v>2</v>
      </c>
      <c r="J51" s="174"/>
      <c r="K51" s="95">
        <f t="shared" si="3"/>
      </c>
      <c r="L51" s="174">
        <v>23680975</v>
      </c>
      <c r="M51" s="83">
        <v>12211</v>
      </c>
      <c r="O51" s="9"/>
      <c r="Q51" s="9"/>
    </row>
    <row r="52" spans="1:17" ht="15" customHeight="1" hidden="1">
      <c r="A52" s="118">
        <v>42</v>
      </c>
      <c r="B52" s="93" t="s">
        <v>2027</v>
      </c>
      <c r="C52" s="93" t="s">
        <v>2027</v>
      </c>
      <c r="D52" s="169">
        <v>44987</v>
      </c>
      <c r="E52" s="132" t="s">
        <v>175</v>
      </c>
      <c r="F52" s="200"/>
      <c r="G52" s="82">
        <f t="shared" si="2"/>
        <v>2</v>
      </c>
      <c r="H52" s="83"/>
      <c r="I52" s="83"/>
      <c r="J52" s="83"/>
      <c r="K52" s="95">
        <f t="shared" si="3"/>
      </c>
      <c r="L52" s="83"/>
      <c r="M52" s="83"/>
      <c r="O52" s="9"/>
      <c r="Q52" s="9"/>
    </row>
    <row r="53" spans="1:17" ht="15" customHeight="1" hidden="1">
      <c r="A53" s="118">
        <v>43</v>
      </c>
      <c r="B53" s="93" t="s">
        <v>2012</v>
      </c>
      <c r="C53" s="93" t="s">
        <v>2012</v>
      </c>
      <c r="D53" s="169">
        <v>44973</v>
      </c>
      <c r="E53" s="170" t="s">
        <v>21</v>
      </c>
      <c r="F53" s="200"/>
      <c r="G53" s="82">
        <f t="shared" si="2"/>
        <v>4</v>
      </c>
      <c r="H53" s="83"/>
      <c r="I53" s="83"/>
      <c r="J53" s="83"/>
      <c r="K53" s="95">
        <f t="shared" si="3"/>
      </c>
      <c r="L53" s="83"/>
      <c r="M53" s="83"/>
      <c r="O53" s="9"/>
      <c r="Q53" s="9"/>
    </row>
    <row r="54" spans="1:17" ht="15" customHeight="1" hidden="1">
      <c r="A54" s="118">
        <v>44</v>
      </c>
      <c r="B54" s="93" t="s">
        <v>2007</v>
      </c>
      <c r="C54" s="93" t="s">
        <v>2008</v>
      </c>
      <c r="D54" s="169">
        <v>44966</v>
      </c>
      <c r="E54" s="170" t="s">
        <v>21</v>
      </c>
      <c r="F54" s="200"/>
      <c r="G54" s="82">
        <f t="shared" si="2"/>
        <v>5</v>
      </c>
      <c r="H54" s="174"/>
      <c r="I54" s="83"/>
      <c r="J54" s="174"/>
      <c r="K54" s="95">
        <f t="shared" si="3"/>
      </c>
      <c r="L54" s="174"/>
      <c r="M54" s="83"/>
      <c r="O54" s="9"/>
      <c r="Q54" s="9"/>
    </row>
    <row r="55" spans="1:17" ht="15" customHeight="1" hidden="1">
      <c r="A55" s="118">
        <v>45</v>
      </c>
      <c r="B55" s="93" t="s">
        <v>2018</v>
      </c>
      <c r="C55" s="93" t="s">
        <v>2017</v>
      </c>
      <c r="D55" s="169">
        <v>44980</v>
      </c>
      <c r="E55" s="132" t="s">
        <v>30</v>
      </c>
      <c r="F55" s="98">
        <v>15</v>
      </c>
      <c r="G55" s="82">
        <f t="shared" si="2"/>
        <v>3</v>
      </c>
      <c r="H55" s="174"/>
      <c r="I55" s="83"/>
      <c r="J55" s="174"/>
      <c r="K55" s="95">
        <f t="shared" si="3"/>
      </c>
      <c r="L55" s="174"/>
      <c r="M55" s="83"/>
      <c r="O55" s="9"/>
      <c r="Q55" s="9"/>
    </row>
    <row r="56" spans="1:17" ht="15" customHeight="1" hidden="1">
      <c r="A56" s="118">
        <v>46</v>
      </c>
      <c r="B56" s="93" t="s">
        <v>1960</v>
      </c>
      <c r="C56" s="93" t="s">
        <v>1961</v>
      </c>
      <c r="D56" s="169">
        <v>44931</v>
      </c>
      <c r="E56" s="170" t="s">
        <v>39</v>
      </c>
      <c r="F56" s="98">
        <v>1</v>
      </c>
      <c r="G56" s="82">
        <f t="shared" si="2"/>
        <v>10</v>
      </c>
      <c r="H56" s="83"/>
      <c r="I56" s="83"/>
      <c r="J56" s="83"/>
      <c r="K56" s="95">
        <f t="shared" si="3"/>
      </c>
      <c r="L56" s="83"/>
      <c r="M56" s="83"/>
      <c r="O56" s="9"/>
      <c r="Q56" s="9"/>
    </row>
    <row r="57" spans="1:17" ht="15" customHeight="1" hidden="1">
      <c r="A57" s="118">
        <v>39</v>
      </c>
      <c r="B57" s="93" t="s">
        <v>1658</v>
      </c>
      <c r="C57" s="93" t="s">
        <v>1659</v>
      </c>
      <c r="D57" s="169">
        <v>44581</v>
      </c>
      <c r="E57" s="170" t="s">
        <v>39</v>
      </c>
      <c r="F57" s="98">
        <v>1</v>
      </c>
      <c r="G57" s="82">
        <f t="shared" si="2"/>
        <v>60</v>
      </c>
      <c r="H57" s="83"/>
      <c r="I57" s="83"/>
      <c r="J57" s="83"/>
      <c r="K57" s="95">
        <f t="shared" si="3"/>
      </c>
      <c r="L57" s="83"/>
      <c r="M57" s="83"/>
      <c r="O57" s="9"/>
      <c r="Q57" s="9"/>
    </row>
    <row r="58" spans="1:17" ht="15" customHeight="1" hidden="1">
      <c r="A58" s="118">
        <v>40</v>
      </c>
      <c r="B58" s="93" t="s">
        <v>1997</v>
      </c>
      <c r="C58" s="93" t="s">
        <v>1998</v>
      </c>
      <c r="D58" s="169">
        <v>44959</v>
      </c>
      <c r="E58" s="132" t="s">
        <v>67</v>
      </c>
      <c r="F58" s="98">
        <v>2</v>
      </c>
      <c r="G58" s="82">
        <f t="shared" si="2"/>
        <v>6</v>
      </c>
      <c r="H58" s="174"/>
      <c r="I58" s="83"/>
      <c r="J58" s="174"/>
      <c r="K58" s="95">
        <f t="shared" si="3"/>
      </c>
      <c r="L58" s="174"/>
      <c r="M58" s="83"/>
      <c r="O58" s="9"/>
      <c r="Q58" s="9"/>
    </row>
    <row r="59" spans="1:17" ht="15" customHeight="1" hidden="1">
      <c r="A59" s="118">
        <v>41</v>
      </c>
      <c r="B59" s="93" t="s">
        <v>1956</v>
      </c>
      <c r="C59" s="93" t="s">
        <v>1957</v>
      </c>
      <c r="D59" s="169">
        <v>44924</v>
      </c>
      <c r="E59" s="170" t="s">
        <v>36</v>
      </c>
      <c r="F59" s="200"/>
      <c r="G59" s="82">
        <f t="shared" si="2"/>
        <v>11</v>
      </c>
      <c r="H59" s="174"/>
      <c r="I59" s="83"/>
      <c r="J59" s="174"/>
      <c r="K59" s="95">
        <f t="shared" si="3"/>
      </c>
      <c r="L59" s="174"/>
      <c r="M59" s="83"/>
      <c r="O59" s="9"/>
      <c r="Q59" s="9"/>
    </row>
    <row r="60" spans="1:17" ht="15" customHeight="1" hidden="1">
      <c r="A60" s="118">
        <v>42</v>
      </c>
      <c r="B60" s="93" t="s">
        <v>1906</v>
      </c>
      <c r="C60" s="93" t="s">
        <v>1907</v>
      </c>
      <c r="D60" s="169">
        <v>44875</v>
      </c>
      <c r="E60" s="132" t="s">
        <v>67</v>
      </c>
      <c r="F60" s="98">
        <v>1</v>
      </c>
      <c r="G60" s="82">
        <f t="shared" si="2"/>
        <v>18</v>
      </c>
      <c r="H60" s="174"/>
      <c r="I60" s="83"/>
      <c r="J60" s="174"/>
      <c r="K60" s="95">
        <f t="shared" si="3"/>
      </c>
      <c r="L60" s="174"/>
      <c r="M60" s="83"/>
      <c r="O60" s="9"/>
      <c r="Q60" s="9"/>
    </row>
    <row r="61" spans="1:17" ht="15" customHeight="1" hidden="1">
      <c r="A61" s="118"/>
      <c r="B61" s="93" t="s">
        <v>1671</v>
      </c>
      <c r="C61" s="206" t="s">
        <v>1671</v>
      </c>
      <c r="D61" s="169">
        <v>44602</v>
      </c>
      <c r="E61" s="170" t="s">
        <v>15</v>
      </c>
      <c r="F61" s="98">
        <v>1</v>
      </c>
      <c r="G61" s="82">
        <f t="shared" si="2"/>
        <v>57</v>
      </c>
      <c r="H61" s="83"/>
      <c r="I61" s="83"/>
      <c r="J61" s="83"/>
      <c r="K61" s="95">
        <f t="shared" si="3"/>
      </c>
      <c r="L61" s="83"/>
      <c r="M61" s="83"/>
      <c r="O61" s="9"/>
      <c r="Q61" s="9"/>
    </row>
    <row r="62" spans="1:17" ht="15" customHeight="1" hidden="1">
      <c r="A62" s="118">
        <v>43</v>
      </c>
      <c r="B62" s="93" t="s">
        <v>1649</v>
      </c>
      <c r="C62" s="93" t="s">
        <v>1650</v>
      </c>
      <c r="D62" s="169">
        <v>44574</v>
      </c>
      <c r="E62" s="170" t="s">
        <v>67</v>
      </c>
      <c r="F62" s="98">
        <v>1</v>
      </c>
      <c r="G62" s="82">
        <f t="shared" si="2"/>
        <v>61</v>
      </c>
      <c r="H62" s="83"/>
      <c r="I62" s="83"/>
      <c r="J62" s="83"/>
      <c r="K62" s="95">
        <f t="shared" si="3"/>
      </c>
      <c r="L62" s="83"/>
      <c r="M62" s="83"/>
      <c r="O62" s="9"/>
      <c r="Q62" s="9"/>
    </row>
    <row r="63" spans="1:17" ht="15" customHeight="1" hidden="1">
      <c r="A63" s="118">
        <v>44</v>
      </c>
      <c r="B63" s="93" t="s">
        <v>1774</v>
      </c>
      <c r="C63" s="93" t="s">
        <v>1775</v>
      </c>
      <c r="D63" s="169">
        <v>44749</v>
      </c>
      <c r="E63" s="170" t="s">
        <v>67</v>
      </c>
      <c r="F63" s="98">
        <v>1</v>
      </c>
      <c r="G63" s="82">
        <f t="shared" si="2"/>
        <v>36</v>
      </c>
      <c r="H63" s="83"/>
      <c r="I63" s="83"/>
      <c r="J63" s="83"/>
      <c r="K63" s="95">
        <f t="shared" si="3"/>
      </c>
      <c r="L63" s="83"/>
      <c r="M63" s="83"/>
      <c r="O63" s="9"/>
      <c r="Q63" s="9"/>
    </row>
    <row r="64" spans="1:17" ht="15" customHeight="1" hidden="1">
      <c r="A64" s="118">
        <v>41</v>
      </c>
      <c r="B64" s="93" t="s">
        <v>1877</v>
      </c>
      <c r="C64" s="93" t="s">
        <v>1878</v>
      </c>
      <c r="D64" s="169">
        <v>44854</v>
      </c>
      <c r="E64" s="170" t="s">
        <v>24</v>
      </c>
      <c r="F64" s="98">
        <v>3</v>
      </c>
      <c r="G64" s="82">
        <f aca="true" t="shared" si="4" ref="G64:G84">ROUNDUP(DATEDIF(D64,$B$258,"d")/7,0)</f>
        <v>21</v>
      </c>
      <c r="H64" s="174"/>
      <c r="I64" s="83"/>
      <c r="J64" s="174"/>
      <c r="K64" s="95">
        <f>IF(J64&lt;&gt;0,-(J64-H64)/J64,"")</f>
      </c>
      <c r="L64" s="174"/>
      <c r="M64" s="83"/>
      <c r="O64" s="9"/>
      <c r="Q64" s="9"/>
    </row>
    <row r="65" spans="1:17" ht="15" customHeight="1" hidden="1">
      <c r="A65" s="118"/>
      <c r="B65" s="206" t="s">
        <v>1989</v>
      </c>
      <c r="C65" s="93" t="s">
        <v>1989</v>
      </c>
      <c r="D65" s="169">
        <v>44952</v>
      </c>
      <c r="E65" s="325" t="s">
        <v>1990</v>
      </c>
      <c r="F65" s="97">
        <v>3</v>
      </c>
      <c r="G65" s="82">
        <f t="shared" si="4"/>
        <v>7</v>
      </c>
      <c r="H65" s="83"/>
      <c r="I65" s="83"/>
      <c r="J65" s="83"/>
      <c r="K65" s="95">
        <f>IF(J65&lt;&gt;0,-(J65-H65)/J65,"")</f>
      </c>
      <c r="L65" s="148"/>
      <c r="M65" s="83"/>
      <c r="O65" s="9"/>
      <c r="Q65" s="9"/>
    </row>
    <row r="66" spans="1:17" ht="15" customHeight="1" hidden="1">
      <c r="A66" s="118"/>
      <c r="B66" s="93" t="s">
        <v>1611</v>
      </c>
      <c r="C66" s="93" t="s">
        <v>1611</v>
      </c>
      <c r="D66" s="169">
        <v>44525</v>
      </c>
      <c r="E66" s="170" t="s">
        <v>67</v>
      </c>
      <c r="F66" s="98">
        <v>1</v>
      </c>
      <c r="G66" s="82">
        <f t="shared" si="4"/>
        <v>68</v>
      </c>
      <c r="H66" s="174"/>
      <c r="I66" s="83"/>
      <c r="J66" s="174"/>
      <c r="K66" s="95">
        <f>IF(J66&lt;&gt;0,-(J66-H66)/J66,"")</f>
      </c>
      <c r="L66" s="174"/>
      <c r="M66" s="83"/>
      <c r="O66" s="9"/>
      <c r="Q66" s="9"/>
    </row>
    <row r="67" spans="1:17" ht="15" customHeight="1" hidden="1">
      <c r="A67" s="118"/>
      <c r="B67" s="93" t="s">
        <v>1761</v>
      </c>
      <c r="C67" s="93" t="s">
        <v>1761</v>
      </c>
      <c r="D67" s="169">
        <v>44721</v>
      </c>
      <c r="E67" s="170" t="s">
        <v>15</v>
      </c>
      <c r="F67" s="98">
        <v>1</v>
      </c>
      <c r="G67" s="82">
        <f t="shared" si="4"/>
        <v>40</v>
      </c>
      <c r="H67" s="174"/>
      <c r="I67" s="83"/>
      <c r="J67" s="174"/>
      <c r="K67" s="95">
        <f>IF(J67&lt;&gt;0,-(J67-H67)/J67,"")</f>
      </c>
      <c r="L67" s="174"/>
      <c r="M67" s="83"/>
      <c r="O67" s="9"/>
      <c r="Q67" s="9"/>
    </row>
    <row r="68" spans="1:17" ht="15" customHeight="1" hidden="1">
      <c r="A68" s="118">
        <v>42</v>
      </c>
      <c r="B68" s="224" t="s">
        <v>150</v>
      </c>
      <c r="C68" s="224" t="s">
        <v>150</v>
      </c>
      <c r="D68" s="160">
        <v>42831</v>
      </c>
      <c r="E68" s="228" t="s">
        <v>15</v>
      </c>
      <c r="F68" s="229">
        <v>1</v>
      </c>
      <c r="G68" s="82">
        <f t="shared" si="4"/>
        <v>310</v>
      </c>
      <c r="H68" s="83"/>
      <c r="I68" s="83"/>
      <c r="J68" s="83"/>
      <c r="K68" s="95">
        <f>IF(J68&lt;&gt;0,-(J68-H68)/J68,"")</f>
      </c>
      <c r="L68" s="83"/>
      <c r="M68" s="83"/>
      <c r="O68" s="9"/>
      <c r="Q68" s="9"/>
    </row>
    <row r="69" spans="1:17" ht="15" customHeight="1" hidden="1">
      <c r="A69" s="118">
        <v>41</v>
      </c>
      <c r="B69" s="93" t="s">
        <v>1981</v>
      </c>
      <c r="C69" s="93" t="s">
        <v>1982</v>
      </c>
      <c r="D69" s="169">
        <v>44945</v>
      </c>
      <c r="E69" s="170" t="s">
        <v>21</v>
      </c>
      <c r="F69" s="200"/>
      <c r="G69" s="82">
        <f t="shared" si="4"/>
        <v>8</v>
      </c>
      <c r="H69" s="174"/>
      <c r="I69" s="83"/>
      <c r="J69" s="174"/>
      <c r="K69" s="95">
        <f aca="true" t="shared" si="5" ref="K69:K88">IF(J69&lt;&gt;0,-(J69-H69)/J69,"")</f>
      </c>
      <c r="L69" s="174"/>
      <c r="M69" s="83"/>
      <c r="O69" s="9"/>
      <c r="Q69" s="9"/>
    </row>
    <row r="70" spans="1:17" ht="15" customHeight="1" hidden="1">
      <c r="A70" s="118">
        <v>42</v>
      </c>
      <c r="B70" s="93" t="s">
        <v>1942</v>
      </c>
      <c r="C70" s="93" t="s">
        <v>1943</v>
      </c>
      <c r="D70" s="169">
        <v>44910</v>
      </c>
      <c r="E70" s="170" t="s">
        <v>36</v>
      </c>
      <c r="F70" s="200"/>
      <c r="G70" s="82">
        <f t="shared" si="4"/>
        <v>13</v>
      </c>
      <c r="H70" s="83"/>
      <c r="I70" s="83"/>
      <c r="J70" s="83"/>
      <c r="K70" s="95">
        <f t="shared" si="5"/>
      </c>
      <c r="L70" s="83"/>
      <c r="M70" s="83"/>
      <c r="O70" s="9"/>
      <c r="Q70" s="9"/>
    </row>
    <row r="71" spans="1:17" ht="15" customHeight="1" hidden="1">
      <c r="A71" s="118">
        <v>43</v>
      </c>
      <c r="B71" s="93" t="s">
        <v>1741</v>
      </c>
      <c r="C71" s="93" t="s">
        <v>1741</v>
      </c>
      <c r="D71" s="169">
        <v>44693</v>
      </c>
      <c r="E71" s="170" t="s">
        <v>15</v>
      </c>
      <c r="F71" s="98">
        <v>1</v>
      </c>
      <c r="G71" s="82">
        <f t="shared" si="4"/>
        <v>44</v>
      </c>
      <c r="H71" s="174"/>
      <c r="I71" s="83"/>
      <c r="J71" s="174"/>
      <c r="K71" s="95">
        <f t="shared" si="5"/>
      </c>
      <c r="L71" s="174"/>
      <c r="M71" s="83"/>
      <c r="O71" s="9"/>
      <c r="Q71" s="9"/>
    </row>
    <row r="72" spans="1:17" ht="15" customHeight="1" hidden="1">
      <c r="A72" s="118">
        <v>38</v>
      </c>
      <c r="B72" s="93" t="s">
        <v>1841</v>
      </c>
      <c r="C72" s="93" t="s">
        <v>1841</v>
      </c>
      <c r="D72" s="169">
        <v>44819</v>
      </c>
      <c r="E72" s="170" t="s">
        <v>67</v>
      </c>
      <c r="F72" s="98">
        <v>1</v>
      </c>
      <c r="G72" s="82">
        <f t="shared" si="4"/>
        <v>26</v>
      </c>
      <c r="H72" s="174"/>
      <c r="I72" s="83"/>
      <c r="J72" s="174"/>
      <c r="K72" s="95">
        <f t="shared" si="5"/>
      </c>
      <c r="L72" s="174"/>
      <c r="M72" s="83"/>
      <c r="O72" s="9"/>
      <c r="Q72" s="9"/>
    </row>
    <row r="73" spans="1:17" ht="15" customHeight="1" hidden="1">
      <c r="A73" s="118">
        <v>39</v>
      </c>
      <c r="B73" s="93" t="s">
        <v>1938</v>
      </c>
      <c r="C73" s="93" t="s">
        <v>1938</v>
      </c>
      <c r="D73" s="169">
        <v>44903</v>
      </c>
      <c r="E73" s="170" t="s">
        <v>15</v>
      </c>
      <c r="F73" s="98">
        <v>2</v>
      </c>
      <c r="G73" s="82">
        <f t="shared" si="4"/>
        <v>14</v>
      </c>
      <c r="H73" s="174"/>
      <c r="I73" s="83"/>
      <c r="J73" s="174"/>
      <c r="K73" s="95">
        <f t="shared" si="5"/>
      </c>
      <c r="L73" s="174"/>
      <c r="M73" s="83"/>
      <c r="O73" s="9"/>
      <c r="Q73" s="9"/>
    </row>
    <row r="74" spans="1:17" ht="15" customHeight="1" hidden="1">
      <c r="A74" s="118">
        <v>40</v>
      </c>
      <c r="B74" s="93" t="s">
        <v>1966</v>
      </c>
      <c r="C74" s="93" t="s">
        <v>1967</v>
      </c>
      <c r="D74" s="169">
        <v>44931</v>
      </c>
      <c r="E74" s="132" t="s">
        <v>30</v>
      </c>
      <c r="F74" s="98">
        <v>26</v>
      </c>
      <c r="G74" s="82">
        <f t="shared" si="4"/>
        <v>10</v>
      </c>
      <c r="H74" s="83"/>
      <c r="I74" s="83"/>
      <c r="J74" s="83"/>
      <c r="K74" s="95">
        <f t="shared" si="5"/>
      </c>
      <c r="L74" s="83"/>
      <c r="M74" s="83"/>
      <c r="O74" s="9"/>
      <c r="Q74" s="9"/>
    </row>
    <row r="75" spans="1:17" ht="15" customHeight="1" hidden="1">
      <c r="A75" s="118">
        <v>41</v>
      </c>
      <c r="B75" s="93" t="s">
        <v>1860</v>
      </c>
      <c r="C75" s="93" t="s">
        <v>1861</v>
      </c>
      <c r="D75" s="169">
        <v>44840</v>
      </c>
      <c r="E75" s="170" t="s">
        <v>21</v>
      </c>
      <c r="F75" s="200"/>
      <c r="G75" s="82">
        <f t="shared" si="4"/>
        <v>23</v>
      </c>
      <c r="H75" s="83"/>
      <c r="I75" s="83"/>
      <c r="J75" s="83"/>
      <c r="K75" s="95">
        <f t="shared" si="5"/>
      </c>
      <c r="L75" s="83"/>
      <c r="M75" s="83"/>
      <c r="O75" s="9"/>
      <c r="Q75" s="9"/>
    </row>
    <row r="76" spans="1:17" ht="15" customHeight="1" hidden="1">
      <c r="A76" s="118">
        <v>42</v>
      </c>
      <c r="B76" s="93" t="s">
        <v>1977</v>
      </c>
      <c r="C76" s="93" t="s">
        <v>1978</v>
      </c>
      <c r="D76" s="169">
        <v>44945</v>
      </c>
      <c r="E76" s="132" t="s">
        <v>30</v>
      </c>
      <c r="F76" s="98">
        <v>21</v>
      </c>
      <c r="G76" s="82">
        <f t="shared" si="4"/>
        <v>8</v>
      </c>
      <c r="H76" s="174"/>
      <c r="I76" s="83"/>
      <c r="J76" s="174"/>
      <c r="K76" s="95">
        <f t="shared" si="5"/>
      </c>
      <c r="L76" s="174"/>
      <c r="M76" s="83"/>
      <c r="O76" s="9"/>
      <c r="Q76" s="9"/>
    </row>
    <row r="77" spans="1:17" ht="15" customHeight="1" hidden="1">
      <c r="A77" s="118">
        <v>43</v>
      </c>
      <c r="B77" s="93" t="s">
        <v>1948</v>
      </c>
      <c r="C77" s="93" t="s">
        <v>1949</v>
      </c>
      <c r="D77" s="169">
        <v>44917</v>
      </c>
      <c r="E77" s="170" t="s">
        <v>21</v>
      </c>
      <c r="F77" s="200"/>
      <c r="G77" s="82">
        <f t="shared" si="4"/>
        <v>12</v>
      </c>
      <c r="H77" s="83"/>
      <c r="I77" s="83"/>
      <c r="J77" s="83"/>
      <c r="K77" s="95">
        <f t="shared" si="5"/>
      </c>
      <c r="L77" s="83"/>
      <c r="M77" s="83"/>
      <c r="O77" s="9"/>
      <c r="Q77" s="9"/>
    </row>
    <row r="78" spans="1:17" ht="15" customHeight="1" hidden="1">
      <c r="A78" s="118">
        <v>44</v>
      </c>
      <c r="B78" s="93" t="s">
        <v>1918</v>
      </c>
      <c r="C78" s="93" t="s">
        <v>1918</v>
      </c>
      <c r="D78" s="169">
        <v>44882</v>
      </c>
      <c r="E78" s="170" t="s">
        <v>36</v>
      </c>
      <c r="F78" s="200"/>
      <c r="G78" s="82">
        <f t="shared" si="4"/>
        <v>17</v>
      </c>
      <c r="H78" s="247"/>
      <c r="I78" s="247"/>
      <c r="J78" s="247"/>
      <c r="K78" s="95">
        <f t="shared" si="5"/>
      </c>
      <c r="L78" s="247"/>
      <c r="M78" s="247"/>
      <c r="O78" s="9"/>
      <c r="Q78" s="9"/>
    </row>
    <row r="79" spans="1:17" ht="15" customHeight="1" hidden="1">
      <c r="A79" s="118">
        <v>45</v>
      </c>
      <c r="B79" s="93" t="s">
        <v>1975</v>
      </c>
      <c r="C79" s="93" t="s">
        <v>1975</v>
      </c>
      <c r="D79" s="169">
        <v>44938</v>
      </c>
      <c r="E79" s="170" t="s">
        <v>36</v>
      </c>
      <c r="F79" s="200"/>
      <c r="G79" s="82">
        <f t="shared" si="4"/>
        <v>9</v>
      </c>
      <c r="H79" s="174"/>
      <c r="I79" s="83"/>
      <c r="J79" s="174"/>
      <c r="K79" s="95">
        <f t="shared" si="5"/>
      </c>
      <c r="L79" s="174"/>
      <c r="M79" s="83"/>
      <c r="O79" s="9"/>
      <c r="Q79" s="9"/>
    </row>
    <row r="80" spans="1:17" ht="15" customHeight="1" hidden="1">
      <c r="A80" s="118">
        <v>46</v>
      </c>
      <c r="B80" s="93" t="s">
        <v>1876</v>
      </c>
      <c r="C80" s="93" t="s">
        <v>1876</v>
      </c>
      <c r="D80" s="169">
        <v>44854</v>
      </c>
      <c r="E80" s="170" t="s">
        <v>36</v>
      </c>
      <c r="F80" s="200"/>
      <c r="G80" s="82">
        <f t="shared" si="4"/>
        <v>21</v>
      </c>
      <c r="H80" s="174"/>
      <c r="I80" s="83"/>
      <c r="J80" s="174"/>
      <c r="K80" s="95">
        <f t="shared" si="5"/>
      </c>
      <c r="L80" s="174"/>
      <c r="M80" s="83"/>
      <c r="O80" s="9"/>
      <c r="Q80" s="9"/>
    </row>
    <row r="81" spans="1:17" ht="15" customHeight="1" hidden="1">
      <c r="A81" s="118">
        <v>44</v>
      </c>
      <c r="B81" s="93" t="s">
        <v>1793</v>
      </c>
      <c r="C81" s="93" t="s">
        <v>1793</v>
      </c>
      <c r="D81" s="169">
        <v>44777</v>
      </c>
      <c r="E81" s="170" t="s">
        <v>15</v>
      </c>
      <c r="F81" s="98">
        <v>1</v>
      </c>
      <c r="G81" s="82">
        <f t="shared" si="4"/>
        <v>32</v>
      </c>
      <c r="H81" s="174"/>
      <c r="I81" s="83"/>
      <c r="J81" s="174"/>
      <c r="K81" s="95">
        <f t="shared" si="5"/>
      </c>
      <c r="L81" s="174"/>
      <c r="M81" s="83"/>
      <c r="O81" s="9"/>
      <c r="Q81" s="9"/>
    </row>
    <row r="82" spans="1:17" ht="15" customHeight="1" hidden="1">
      <c r="A82" s="118">
        <v>45</v>
      </c>
      <c r="B82" s="93" t="s">
        <v>1850</v>
      </c>
      <c r="C82" s="93" t="s">
        <v>1851</v>
      </c>
      <c r="D82" s="169">
        <v>44833</v>
      </c>
      <c r="E82" s="170" t="s">
        <v>67</v>
      </c>
      <c r="F82" s="98">
        <v>1</v>
      </c>
      <c r="G82" s="82">
        <f t="shared" si="4"/>
        <v>24</v>
      </c>
      <c r="H82" s="83"/>
      <c r="I82" s="83"/>
      <c r="J82" s="83"/>
      <c r="K82" s="95">
        <f t="shared" si="5"/>
      </c>
      <c r="L82" s="83"/>
      <c r="M82" s="83"/>
      <c r="O82" s="9"/>
      <c r="Q82" s="9"/>
    </row>
    <row r="83" spans="1:17" ht="15" customHeight="1" hidden="1">
      <c r="A83" s="118">
        <v>41</v>
      </c>
      <c r="B83" s="93" t="s">
        <v>1952</v>
      </c>
      <c r="C83" s="93" t="s">
        <v>1953</v>
      </c>
      <c r="D83" s="169">
        <v>44917</v>
      </c>
      <c r="E83" s="132" t="s">
        <v>30</v>
      </c>
      <c r="F83" s="98">
        <v>19</v>
      </c>
      <c r="G83" s="82">
        <f t="shared" si="4"/>
        <v>12</v>
      </c>
      <c r="H83" s="83"/>
      <c r="I83" s="83"/>
      <c r="J83" s="83"/>
      <c r="K83" s="95">
        <f t="shared" si="5"/>
      </c>
      <c r="L83" s="83"/>
      <c r="M83" s="83"/>
      <c r="O83" s="9"/>
      <c r="Q83" s="9"/>
    </row>
    <row r="84" spans="1:17" ht="15" customHeight="1" hidden="1">
      <c r="A84" s="118">
        <v>42</v>
      </c>
      <c r="B84" s="93" t="s">
        <v>1940</v>
      </c>
      <c r="C84" s="93" t="s">
        <v>1941</v>
      </c>
      <c r="D84" s="169">
        <v>44910</v>
      </c>
      <c r="E84" s="132" t="s">
        <v>30</v>
      </c>
      <c r="F84" s="98">
        <v>1</v>
      </c>
      <c r="G84" s="82">
        <f t="shared" si="4"/>
        <v>13</v>
      </c>
      <c r="H84" s="83"/>
      <c r="I84" s="83"/>
      <c r="J84" s="83"/>
      <c r="K84" s="95">
        <f t="shared" si="5"/>
      </c>
      <c r="L84" s="83"/>
      <c r="M84" s="83"/>
      <c r="O84" s="9"/>
      <c r="Q84" s="9"/>
    </row>
    <row r="85" spans="1:17" ht="15" customHeight="1" hidden="1">
      <c r="A85" s="118">
        <v>43</v>
      </c>
      <c r="B85" s="93" t="s">
        <v>1810</v>
      </c>
      <c r="C85" s="93" t="s">
        <v>1810</v>
      </c>
      <c r="D85" s="169">
        <v>44798</v>
      </c>
      <c r="E85" s="170" t="s">
        <v>1811</v>
      </c>
      <c r="F85" s="200"/>
      <c r="G85" s="82">
        <f aca="true" t="shared" si="6" ref="G85:G98">ROUNDUP(DATEDIF(D85,$B$258,"d")/7,0)</f>
        <v>29</v>
      </c>
      <c r="H85" s="247"/>
      <c r="I85" s="247"/>
      <c r="J85" s="247"/>
      <c r="K85" s="95">
        <f t="shared" si="5"/>
      </c>
      <c r="L85" s="247"/>
      <c r="M85" s="247"/>
      <c r="O85" s="9"/>
      <c r="Q85" s="9"/>
    </row>
    <row r="86" spans="1:17" ht="15" customHeight="1" hidden="1">
      <c r="A86" s="118">
        <v>44</v>
      </c>
      <c r="B86" s="93" t="s">
        <v>1646</v>
      </c>
      <c r="C86" s="93" t="s">
        <v>1646</v>
      </c>
      <c r="D86" s="169">
        <v>44567</v>
      </c>
      <c r="E86" s="170" t="s">
        <v>67</v>
      </c>
      <c r="F86" s="98">
        <v>1</v>
      </c>
      <c r="G86" s="82">
        <f t="shared" si="6"/>
        <v>62</v>
      </c>
      <c r="H86" s="174"/>
      <c r="I86" s="83"/>
      <c r="J86" s="174"/>
      <c r="K86" s="95">
        <f t="shared" si="5"/>
      </c>
      <c r="L86" s="174"/>
      <c r="M86" s="83"/>
      <c r="O86" s="9"/>
      <c r="Q86" s="9"/>
    </row>
    <row r="87" spans="1:17" ht="15" customHeight="1" hidden="1">
      <c r="A87" s="118">
        <v>45</v>
      </c>
      <c r="B87" s="93" t="s">
        <v>1979</v>
      </c>
      <c r="C87" s="93" t="s">
        <v>1980</v>
      </c>
      <c r="D87" s="169">
        <v>44945</v>
      </c>
      <c r="E87" s="170" t="s">
        <v>21</v>
      </c>
      <c r="F87" s="200"/>
      <c r="G87" s="82">
        <f t="shared" si="6"/>
        <v>8</v>
      </c>
      <c r="H87" s="174"/>
      <c r="I87" s="83"/>
      <c r="J87" s="174"/>
      <c r="K87" s="95">
        <f t="shared" si="5"/>
      </c>
      <c r="L87" s="174"/>
      <c r="M87" s="83"/>
      <c r="O87" s="9"/>
      <c r="Q87" s="9"/>
    </row>
    <row r="88" spans="1:17" ht="15" customHeight="1" hidden="1">
      <c r="A88" s="118">
        <v>46</v>
      </c>
      <c r="B88" s="206" t="s">
        <v>1962</v>
      </c>
      <c r="C88" s="206" t="s">
        <v>1963</v>
      </c>
      <c r="D88" s="297">
        <v>44924</v>
      </c>
      <c r="E88" s="25" t="s">
        <v>30</v>
      </c>
      <c r="F88" s="226">
        <v>3</v>
      </c>
      <c r="G88" s="82">
        <f t="shared" si="6"/>
        <v>11</v>
      </c>
      <c r="H88" s="309"/>
      <c r="I88" s="298"/>
      <c r="J88" s="309"/>
      <c r="K88" s="95">
        <f t="shared" si="5"/>
      </c>
      <c r="L88" s="309"/>
      <c r="M88" s="298"/>
      <c r="O88" s="9"/>
      <c r="Q88" s="9"/>
    </row>
    <row r="89" spans="1:17" ht="15" customHeight="1" hidden="1">
      <c r="A89" s="118">
        <v>34</v>
      </c>
      <c r="B89" s="93" t="s">
        <v>1932</v>
      </c>
      <c r="C89" s="93" t="s">
        <v>1933</v>
      </c>
      <c r="D89" s="169">
        <v>44896</v>
      </c>
      <c r="E89" s="170" t="s">
        <v>24</v>
      </c>
      <c r="F89" s="98">
        <v>20</v>
      </c>
      <c r="G89" s="82">
        <f t="shared" si="6"/>
        <v>15</v>
      </c>
      <c r="H89" s="174"/>
      <c r="I89" s="83"/>
      <c r="J89" s="174"/>
      <c r="K89" s="95">
        <f aca="true" t="shared" si="7" ref="K89:K94">IF(J89&lt;&gt;0,-(J89-H89)/J89,"")</f>
      </c>
      <c r="L89" s="174"/>
      <c r="M89" s="83"/>
      <c r="O89" s="9"/>
      <c r="Q89" s="9"/>
    </row>
    <row r="90" spans="1:17" ht="15" customHeight="1" hidden="1">
      <c r="A90" s="118">
        <v>35</v>
      </c>
      <c r="B90" s="93" t="s">
        <v>1970</v>
      </c>
      <c r="C90" s="93" t="s">
        <v>1971</v>
      </c>
      <c r="D90" s="169">
        <v>44931</v>
      </c>
      <c r="E90" s="132" t="s">
        <v>30</v>
      </c>
      <c r="F90" s="98">
        <v>10</v>
      </c>
      <c r="G90" s="82">
        <f t="shared" si="6"/>
        <v>10</v>
      </c>
      <c r="H90" s="83"/>
      <c r="I90" s="83"/>
      <c r="J90" s="83"/>
      <c r="K90" s="95">
        <f t="shared" si="7"/>
      </c>
      <c r="L90" s="83"/>
      <c r="M90" s="83"/>
      <c r="O90" s="9"/>
      <c r="Q90" s="9"/>
    </row>
    <row r="91" spans="1:17" ht="15" customHeight="1" hidden="1">
      <c r="A91" s="118"/>
      <c r="B91" s="93" t="s">
        <v>1870</v>
      </c>
      <c r="C91" s="93" t="s">
        <v>1871</v>
      </c>
      <c r="D91" s="169">
        <v>44854</v>
      </c>
      <c r="E91" s="170" t="s">
        <v>24</v>
      </c>
      <c r="F91" s="98">
        <v>1</v>
      </c>
      <c r="G91" s="82">
        <f t="shared" si="6"/>
        <v>21</v>
      </c>
      <c r="H91" s="174"/>
      <c r="I91" s="83"/>
      <c r="J91" s="174"/>
      <c r="K91" s="95">
        <f t="shared" si="7"/>
      </c>
      <c r="L91" s="174"/>
      <c r="M91" s="83"/>
      <c r="O91" s="9"/>
      <c r="Q91" s="9"/>
    </row>
    <row r="92" spans="1:17" ht="15" customHeight="1" hidden="1">
      <c r="A92" s="118"/>
      <c r="B92" s="93" t="s">
        <v>1751</v>
      </c>
      <c r="C92" s="93" t="s">
        <v>1750</v>
      </c>
      <c r="D92" s="169">
        <v>44707</v>
      </c>
      <c r="E92" s="170" t="s">
        <v>24</v>
      </c>
      <c r="F92" s="98">
        <v>1</v>
      </c>
      <c r="G92" s="82">
        <f t="shared" si="6"/>
        <v>42</v>
      </c>
      <c r="H92" s="83"/>
      <c r="I92" s="83"/>
      <c r="J92" s="83"/>
      <c r="K92" s="95">
        <f t="shared" si="7"/>
      </c>
      <c r="L92" s="83"/>
      <c r="M92" s="83"/>
      <c r="O92" s="9"/>
      <c r="Q92" s="9"/>
    </row>
    <row r="93" spans="1:17" ht="15" customHeight="1" hidden="1">
      <c r="A93" s="118"/>
      <c r="B93" s="93" t="s">
        <v>1772</v>
      </c>
      <c r="C93" s="93" t="s">
        <v>1773</v>
      </c>
      <c r="D93" s="169">
        <v>44742</v>
      </c>
      <c r="E93" s="170" t="s">
        <v>24</v>
      </c>
      <c r="F93" s="98">
        <v>2</v>
      </c>
      <c r="G93" s="82">
        <f t="shared" si="6"/>
        <v>37</v>
      </c>
      <c r="H93" s="83"/>
      <c r="I93" s="83"/>
      <c r="J93" s="83"/>
      <c r="K93" s="95">
        <f t="shared" si="7"/>
      </c>
      <c r="L93" s="83"/>
      <c r="M93" s="83"/>
      <c r="O93" s="9"/>
      <c r="Q93" s="9"/>
    </row>
    <row r="94" spans="1:17" ht="15" customHeight="1" hidden="1">
      <c r="A94" s="118">
        <v>36</v>
      </c>
      <c r="B94" s="93" t="s">
        <v>1920</v>
      </c>
      <c r="C94" s="93" t="s">
        <v>1921</v>
      </c>
      <c r="D94" s="169">
        <v>44882</v>
      </c>
      <c r="E94" s="132" t="s">
        <v>30</v>
      </c>
      <c r="F94" s="98">
        <v>20</v>
      </c>
      <c r="G94" s="82">
        <f t="shared" si="6"/>
        <v>17</v>
      </c>
      <c r="H94" s="174"/>
      <c r="I94" s="83"/>
      <c r="J94" s="174"/>
      <c r="K94" s="95">
        <f t="shared" si="7"/>
      </c>
      <c r="L94" s="174"/>
      <c r="M94" s="83"/>
      <c r="O94" s="9"/>
      <c r="Q94" s="9"/>
    </row>
    <row r="95" spans="1:17" ht="15" customHeight="1" hidden="1">
      <c r="A95" s="118">
        <v>37</v>
      </c>
      <c r="B95" s="93" t="s">
        <v>1882</v>
      </c>
      <c r="C95" s="93" t="s">
        <v>1883</v>
      </c>
      <c r="D95" s="156">
        <v>44861</v>
      </c>
      <c r="E95" s="132" t="s">
        <v>67</v>
      </c>
      <c r="F95" s="98">
        <v>1</v>
      </c>
      <c r="G95" s="82">
        <f t="shared" si="6"/>
        <v>20</v>
      </c>
      <c r="H95" s="83"/>
      <c r="I95" s="83"/>
      <c r="J95" s="83"/>
      <c r="K95" s="95">
        <f>IF(J95&lt;&gt;0,-(J95-H95)/J95,"")</f>
      </c>
      <c r="L95" s="83"/>
      <c r="M95" s="83"/>
      <c r="O95" s="9"/>
      <c r="Q95" s="9"/>
    </row>
    <row r="96" spans="1:17" ht="15" customHeight="1" hidden="1">
      <c r="A96" s="118"/>
      <c r="B96" s="93" t="s">
        <v>1888</v>
      </c>
      <c r="C96" s="93" t="s">
        <v>1889</v>
      </c>
      <c r="D96" s="156">
        <v>44861</v>
      </c>
      <c r="E96" s="132" t="s">
        <v>30</v>
      </c>
      <c r="F96" s="98">
        <v>7</v>
      </c>
      <c r="G96" s="82">
        <f t="shared" si="6"/>
        <v>20</v>
      </c>
      <c r="H96" s="83"/>
      <c r="I96" s="83"/>
      <c r="J96" s="83"/>
      <c r="K96" s="95">
        <f>IF(J96&lt;&gt;0,-(J96-H96)/J96,"")</f>
      </c>
      <c r="L96" s="83"/>
      <c r="M96" s="83"/>
      <c r="O96" s="9"/>
      <c r="Q96" s="9"/>
    </row>
    <row r="97" spans="1:17" ht="15" customHeight="1" hidden="1">
      <c r="A97" s="118">
        <v>35</v>
      </c>
      <c r="B97" s="93" t="s">
        <v>1874</v>
      </c>
      <c r="C97" s="93" t="s">
        <v>1874</v>
      </c>
      <c r="D97" s="169">
        <v>44854</v>
      </c>
      <c r="E97" s="170" t="s">
        <v>15</v>
      </c>
      <c r="F97" s="98">
        <v>1</v>
      </c>
      <c r="G97" s="82">
        <f t="shared" si="6"/>
        <v>21</v>
      </c>
      <c r="H97" s="174"/>
      <c r="I97" s="83"/>
      <c r="J97" s="174"/>
      <c r="K97" s="95">
        <f>IF(J97&lt;&gt;0,-(J97-H97)/J97,"")</f>
      </c>
      <c r="L97" s="174"/>
      <c r="M97" s="83"/>
      <c r="O97" s="9"/>
      <c r="Q97" s="9"/>
    </row>
    <row r="98" spans="1:17" ht="15" customHeight="1" hidden="1">
      <c r="A98" s="118">
        <v>36</v>
      </c>
      <c r="B98" s="93" t="s">
        <v>1614</v>
      </c>
      <c r="C98" s="93" t="s">
        <v>1614</v>
      </c>
      <c r="D98" s="169">
        <v>44525</v>
      </c>
      <c r="E98" s="170" t="s">
        <v>15</v>
      </c>
      <c r="F98" s="98">
        <v>3</v>
      </c>
      <c r="G98" s="82">
        <f t="shared" si="6"/>
        <v>68</v>
      </c>
      <c r="H98" s="174"/>
      <c r="I98" s="83"/>
      <c r="J98" s="174"/>
      <c r="K98" s="95">
        <f>IF(J98&lt;&gt;0,-(J98-H98)/J98,"")</f>
      </c>
      <c r="L98" s="174"/>
      <c r="M98" s="83"/>
      <c r="O98" s="9"/>
      <c r="Q98" s="9"/>
    </row>
    <row r="99" spans="1:17" ht="15" customHeight="1" hidden="1">
      <c r="A99" s="118"/>
      <c r="B99" s="93" t="s">
        <v>1619</v>
      </c>
      <c r="C99" s="93" t="s">
        <v>1619</v>
      </c>
      <c r="D99" s="169">
        <v>44539</v>
      </c>
      <c r="E99" s="170" t="s">
        <v>15</v>
      </c>
      <c r="F99" s="98">
        <v>2</v>
      </c>
      <c r="G99" s="82"/>
      <c r="H99" s="83"/>
      <c r="I99" s="83"/>
      <c r="J99" s="83"/>
      <c r="K99" s="95"/>
      <c r="L99" s="83"/>
      <c r="M99" s="83"/>
      <c r="O99" s="9"/>
      <c r="Q99" s="9"/>
    </row>
    <row r="100" spans="1:17" ht="15" customHeight="1" hidden="1">
      <c r="A100" s="118">
        <v>39</v>
      </c>
      <c r="B100" s="93" t="s">
        <v>1916</v>
      </c>
      <c r="C100" s="93" t="s">
        <v>1917</v>
      </c>
      <c r="D100" s="169">
        <v>44882</v>
      </c>
      <c r="E100" s="170" t="s">
        <v>24</v>
      </c>
      <c r="F100" s="98">
        <v>2</v>
      </c>
      <c r="G100" s="82">
        <f aca="true" t="shared" si="8" ref="G100:G131">ROUNDUP(DATEDIF(D100,$B$258,"d")/7,0)</f>
        <v>17</v>
      </c>
      <c r="H100" s="174"/>
      <c r="I100" s="83"/>
      <c r="J100" s="174"/>
      <c r="K100" s="95">
        <f>IF(J100&lt;&gt;0,-(J100-H100)/J100,"")</f>
      </c>
      <c r="L100" s="174"/>
      <c r="M100" s="83"/>
      <c r="O100" s="9"/>
      <c r="Q100" s="9"/>
    </row>
    <row r="101" spans="1:17" ht="15" customHeight="1" hidden="1">
      <c r="A101" s="118">
        <v>34</v>
      </c>
      <c r="B101" s="93" t="s">
        <v>1950</v>
      </c>
      <c r="C101" s="93" t="s">
        <v>1951</v>
      </c>
      <c r="D101" s="169">
        <v>44917</v>
      </c>
      <c r="E101" s="170" t="s">
        <v>175</v>
      </c>
      <c r="F101" s="171"/>
      <c r="G101" s="82">
        <f t="shared" si="8"/>
        <v>12</v>
      </c>
      <c r="H101" s="83"/>
      <c r="I101" s="83"/>
      <c r="J101" s="83"/>
      <c r="K101" s="95">
        <f>IF(J101&lt;&gt;0,-(J101-H101)/J101,"")</f>
      </c>
      <c r="L101" s="83"/>
      <c r="M101" s="83"/>
      <c r="O101" s="9"/>
      <c r="Q101" s="9"/>
    </row>
    <row r="102" spans="1:17" ht="15" customHeight="1" hidden="1">
      <c r="A102" s="118">
        <v>35</v>
      </c>
      <c r="B102" s="93" t="s">
        <v>1929</v>
      </c>
      <c r="C102" s="93" t="s">
        <v>1930</v>
      </c>
      <c r="D102" s="169">
        <v>44896</v>
      </c>
      <c r="E102" s="132" t="s">
        <v>30</v>
      </c>
      <c r="F102" s="98">
        <v>3</v>
      </c>
      <c r="G102" s="82">
        <f t="shared" si="8"/>
        <v>15</v>
      </c>
      <c r="H102" s="174"/>
      <c r="I102" s="83"/>
      <c r="J102" s="174"/>
      <c r="K102" s="95">
        <f>IF(J102&lt;&gt;0,-(J102-H102)/J102,"")</f>
      </c>
      <c r="L102" s="174"/>
      <c r="M102" s="83"/>
      <c r="O102" s="9"/>
      <c r="Q102" s="9"/>
    </row>
    <row r="103" spans="1:17" ht="15" customHeight="1" hidden="1">
      <c r="A103" s="118">
        <v>36</v>
      </c>
      <c r="B103" s="93" t="s">
        <v>1910</v>
      </c>
      <c r="C103" s="93" t="s">
        <v>1910</v>
      </c>
      <c r="D103" s="169">
        <v>44875</v>
      </c>
      <c r="E103" s="132" t="s">
        <v>195</v>
      </c>
      <c r="F103" s="200"/>
      <c r="G103" s="82">
        <f t="shared" si="8"/>
        <v>18</v>
      </c>
      <c r="H103" s="174"/>
      <c r="I103" s="83"/>
      <c r="J103" s="174"/>
      <c r="K103" s="95">
        <f>IF(J103&lt;&gt;0,-(J103-H103)/J103,"")</f>
      </c>
      <c r="L103" s="272"/>
      <c r="M103" s="272"/>
      <c r="O103" s="9"/>
      <c r="Q103" s="9"/>
    </row>
    <row r="104" spans="1:17" ht="15" customHeight="1" hidden="1">
      <c r="A104" s="118">
        <v>37</v>
      </c>
      <c r="B104" s="93" t="s">
        <v>1789</v>
      </c>
      <c r="C104" s="93" t="s">
        <v>1790</v>
      </c>
      <c r="D104" s="169">
        <v>44770</v>
      </c>
      <c r="E104" s="170" t="s">
        <v>15</v>
      </c>
      <c r="F104" s="98">
        <v>1</v>
      </c>
      <c r="G104" s="82">
        <f t="shared" si="8"/>
        <v>33</v>
      </c>
      <c r="H104" s="174"/>
      <c r="I104" s="83"/>
      <c r="J104" s="174"/>
      <c r="K104" s="95">
        <f aca="true" t="shared" si="9" ref="K104:K109">IF(J104&lt;&gt;0,-(J104-H104)/J104,"")</f>
      </c>
      <c r="L104" s="174"/>
      <c r="M104" s="83"/>
      <c r="O104" s="9"/>
      <c r="Q104" s="9"/>
    </row>
    <row r="105" spans="1:17" ht="15" customHeight="1" hidden="1">
      <c r="A105" s="118">
        <v>38</v>
      </c>
      <c r="B105" s="93" t="s">
        <v>1855</v>
      </c>
      <c r="C105" s="93" t="s">
        <v>1856</v>
      </c>
      <c r="D105" s="169">
        <v>44833</v>
      </c>
      <c r="E105" s="170" t="s">
        <v>24</v>
      </c>
      <c r="F105" s="98">
        <v>1</v>
      </c>
      <c r="G105" s="82">
        <f t="shared" si="8"/>
        <v>24</v>
      </c>
      <c r="H105" s="83"/>
      <c r="I105" s="83"/>
      <c r="J105" s="83"/>
      <c r="K105" s="95">
        <f t="shared" si="9"/>
      </c>
      <c r="L105" s="83"/>
      <c r="M105" s="83"/>
      <c r="O105" s="9"/>
      <c r="Q105" s="9"/>
    </row>
    <row r="106" spans="1:17" ht="15" customHeight="1" hidden="1">
      <c r="A106" s="118">
        <v>40</v>
      </c>
      <c r="B106" s="93" t="s">
        <v>1620</v>
      </c>
      <c r="C106" s="93" t="s">
        <v>1620</v>
      </c>
      <c r="D106" s="169">
        <v>44539</v>
      </c>
      <c r="E106" s="170" t="s">
        <v>67</v>
      </c>
      <c r="F106" s="98">
        <v>1</v>
      </c>
      <c r="G106" s="82">
        <f t="shared" si="8"/>
        <v>66</v>
      </c>
      <c r="H106" s="83"/>
      <c r="I106" s="83"/>
      <c r="J106" s="83"/>
      <c r="K106" s="95">
        <f t="shared" si="9"/>
      </c>
      <c r="L106" s="148"/>
      <c r="M106" s="83"/>
      <c r="O106" s="9"/>
      <c r="Q106" s="9"/>
    </row>
    <row r="107" spans="1:17" ht="15" customHeight="1" hidden="1">
      <c r="A107" s="118">
        <v>36</v>
      </c>
      <c r="B107" s="93" t="s">
        <v>1939</v>
      </c>
      <c r="C107" s="93" t="s">
        <v>1939</v>
      </c>
      <c r="D107" s="169">
        <v>44903</v>
      </c>
      <c r="E107" s="170" t="s">
        <v>21</v>
      </c>
      <c r="F107" s="200"/>
      <c r="G107" s="82">
        <f t="shared" si="8"/>
        <v>14</v>
      </c>
      <c r="H107" s="174"/>
      <c r="I107" s="83"/>
      <c r="J107" s="174"/>
      <c r="K107" s="95">
        <f t="shared" si="9"/>
      </c>
      <c r="L107" s="174"/>
      <c r="M107" s="83"/>
      <c r="O107" s="9"/>
      <c r="Q107" s="9"/>
    </row>
    <row r="108" spans="1:17" ht="15" customHeight="1" hidden="1">
      <c r="A108" s="118">
        <v>37</v>
      </c>
      <c r="B108" s="93" t="s">
        <v>1904</v>
      </c>
      <c r="C108" s="93" t="s">
        <v>1905</v>
      </c>
      <c r="D108" s="169">
        <v>44875</v>
      </c>
      <c r="E108" s="132" t="s">
        <v>30</v>
      </c>
      <c r="F108" s="98">
        <v>9</v>
      </c>
      <c r="G108" s="82">
        <f t="shared" si="8"/>
        <v>18</v>
      </c>
      <c r="H108" s="174"/>
      <c r="I108" s="83"/>
      <c r="J108" s="174"/>
      <c r="K108" s="95">
        <f t="shared" si="9"/>
      </c>
      <c r="L108" s="174"/>
      <c r="M108" s="83"/>
      <c r="O108" s="9"/>
      <c r="Q108" s="9"/>
    </row>
    <row r="109" spans="1:17" ht="15" customHeight="1" hidden="1">
      <c r="A109" s="118">
        <v>38</v>
      </c>
      <c r="B109" s="93" t="s">
        <v>1791</v>
      </c>
      <c r="C109" s="93" t="s">
        <v>1792</v>
      </c>
      <c r="D109" s="169">
        <v>44777</v>
      </c>
      <c r="E109" s="170" t="s">
        <v>15</v>
      </c>
      <c r="F109" s="98">
        <v>1</v>
      </c>
      <c r="G109" s="82">
        <f t="shared" si="8"/>
        <v>32</v>
      </c>
      <c r="H109" s="174"/>
      <c r="I109" s="83"/>
      <c r="J109" s="174"/>
      <c r="K109" s="95">
        <f t="shared" si="9"/>
      </c>
      <c r="L109" s="174"/>
      <c r="M109" s="83"/>
      <c r="O109" s="9"/>
      <c r="Q109" s="9"/>
    </row>
    <row r="110" spans="1:17" ht="15" customHeight="1" hidden="1">
      <c r="A110" s="118"/>
      <c r="B110" s="206" t="s">
        <v>1908</v>
      </c>
      <c r="C110" s="93" t="s">
        <v>1909</v>
      </c>
      <c r="D110" s="169">
        <v>44875</v>
      </c>
      <c r="E110" s="170" t="s">
        <v>21</v>
      </c>
      <c r="F110" s="200"/>
      <c r="G110" s="82">
        <f t="shared" si="8"/>
        <v>18</v>
      </c>
      <c r="H110" s="174"/>
      <c r="I110" s="83"/>
      <c r="J110" s="174"/>
      <c r="K110" s="95">
        <f>IF(J110&lt;&gt;0,-(J110-H110)/J110,"")</f>
      </c>
      <c r="L110" s="174"/>
      <c r="M110" s="83"/>
      <c r="O110" s="9"/>
      <c r="Q110" s="9"/>
    </row>
    <row r="111" spans="1:17" ht="15" customHeight="1" hidden="1">
      <c r="A111" s="118"/>
      <c r="B111" s="93" t="s">
        <v>1934</v>
      </c>
      <c r="C111" s="93" t="s">
        <v>1935</v>
      </c>
      <c r="D111" s="169">
        <v>44896</v>
      </c>
      <c r="E111" s="170" t="s">
        <v>21</v>
      </c>
      <c r="F111" s="200"/>
      <c r="G111" s="82">
        <f t="shared" si="8"/>
        <v>15</v>
      </c>
      <c r="H111" s="174"/>
      <c r="I111" s="83"/>
      <c r="J111" s="174"/>
      <c r="K111" s="95">
        <f>IF(J111&lt;&gt;0,-(J111-H111)/J111,"")</f>
      </c>
      <c r="L111" s="174"/>
      <c r="M111" s="83"/>
      <c r="O111" s="9"/>
      <c r="Q111" s="9"/>
    </row>
    <row r="112" spans="1:17" ht="15" customHeight="1" hidden="1">
      <c r="A112" s="118">
        <v>37</v>
      </c>
      <c r="B112" s="93" t="s">
        <v>1864</v>
      </c>
      <c r="C112" s="93" t="s">
        <v>1865</v>
      </c>
      <c r="D112" s="169">
        <v>44847</v>
      </c>
      <c r="E112" s="170" t="s">
        <v>24</v>
      </c>
      <c r="F112" s="98">
        <v>2</v>
      </c>
      <c r="G112" s="82">
        <f t="shared" si="8"/>
        <v>22</v>
      </c>
      <c r="H112" s="174"/>
      <c r="I112" s="83"/>
      <c r="J112" s="174"/>
      <c r="K112" s="95">
        <f>IF(J112&lt;&gt;0,-(J112-H112)/J112,"")</f>
      </c>
      <c r="L112" s="174"/>
      <c r="M112" s="83"/>
      <c r="O112" s="9"/>
      <c r="Q112" s="9"/>
    </row>
    <row r="113" spans="1:17" ht="15" customHeight="1" hidden="1">
      <c r="A113" s="118">
        <v>39</v>
      </c>
      <c r="B113" s="244" t="s">
        <v>51</v>
      </c>
      <c r="C113" s="244" t="s">
        <v>51</v>
      </c>
      <c r="D113" s="169">
        <v>44042</v>
      </c>
      <c r="E113" s="170" t="s">
        <v>15</v>
      </c>
      <c r="F113" s="214">
        <v>1</v>
      </c>
      <c r="G113" s="82">
        <f t="shared" si="8"/>
        <v>137</v>
      </c>
      <c r="H113" s="83"/>
      <c r="I113" s="83"/>
      <c r="J113" s="83"/>
      <c r="K113" s="95">
        <f>IF(J113&lt;&gt;0,-(J113-H113)/J113,"")</f>
      </c>
      <c r="L113" s="83"/>
      <c r="M113" s="83"/>
      <c r="O113" s="9"/>
      <c r="Q113" s="9"/>
    </row>
    <row r="114" spans="1:17" ht="15" customHeight="1" hidden="1">
      <c r="A114" s="118">
        <v>42</v>
      </c>
      <c r="B114" s="93" t="s">
        <v>1886</v>
      </c>
      <c r="C114" s="93" t="s">
        <v>1887</v>
      </c>
      <c r="D114" s="156">
        <v>44861</v>
      </c>
      <c r="E114" s="131" t="s">
        <v>41</v>
      </c>
      <c r="F114" s="200"/>
      <c r="G114" s="82">
        <f t="shared" si="8"/>
        <v>20</v>
      </c>
      <c r="H114" s="272"/>
      <c r="I114" s="272"/>
      <c r="J114" s="272"/>
      <c r="K114" s="95">
        <f aca="true" t="shared" si="10" ref="K114:K166">IF(J114&lt;&gt;0,-(J114-H114)/J114,"")</f>
      </c>
      <c r="L114" s="272"/>
      <c r="M114" s="272"/>
      <c r="O114" s="9"/>
      <c r="Q114" s="9"/>
    </row>
    <row r="115" spans="1:17" ht="15" customHeight="1" hidden="1">
      <c r="A115" s="118">
        <v>43</v>
      </c>
      <c r="B115" s="93" t="s">
        <v>1812</v>
      </c>
      <c r="C115" s="93" t="s">
        <v>1813</v>
      </c>
      <c r="D115" s="169">
        <v>44798</v>
      </c>
      <c r="E115" s="131" t="s">
        <v>41</v>
      </c>
      <c r="F115" s="200"/>
      <c r="G115" s="82">
        <f t="shared" si="8"/>
        <v>29</v>
      </c>
      <c r="H115" s="272"/>
      <c r="I115" s="272"/>
      <c r="J115" s="272"/>
      <c r="K115" s="95">
        <f t="shared" si="10"/>
      </c>
      <c r="L115" s="272"/>
      <c r="M115" s="272"/>
      <c r="O115" s="9"/>
      <c r="Q115" s="9"/>
    </row>
    <row r="116" spans="1:17" ht="15" customHeight="1" hidden="1">
      <c r="A116" s="118">
        <v>36</v>
      </c>
      <c r="B116" s="93" t="s">
        <v>1927</v>
      </c>
      <c r="C116" s="93" t="s">
        <v>1928</v>
      </c>
      <c r="D116" s="169">
        <v>44889</v>
      </c>
      <c r="E116" s="170" t="s">
        <v>21</v>
      </c>
      <c r="F116" s="200"/>
      <c r="G116" s="82">
        <f t="shared" si="8"/>
        <v>16</v>
      </c>
      <c r="H116" s="83"/>
      <c r="I116" s="83"/>
      <c r="J116" s="83"/>
      <c r="K116" s="95">
        <f t="shared" si="10"/>
      </c>
      <c r="L116" s="83"/>
      <c r="M116" s="83"/>
      <c r="O116" s="9"/>
      <c r="Q116" s="9"/>
    </row>
    <row r="117" spans="1:17" ht="15" customHeight="1" hidden="1">
      <c r="A117" s="118">
        <v>37</v>
      </c>
      <c r="B117" s="93" t="s">
        <v>1690</v>
      </c>
      <c r="C117" s="93" t="s">
        <v>1691</v>
      </c>
      <c r="D117" s="169">
        <v>44630</v>
      </c>
      <c r="E117" s="170" t="s">
        <v>67</v>
      </c>
      <c r="F117" s="98">
        <v>1</v>
      </c>
      <c r="G117" s="82">
        <f t="shared" si="8"/>
        <v>53</v>
      </c>
      <c r="H117" s="83"/>
      <c r="I117" s="83"/>
      <c r="J117" s="83"/>
      <c r="K117" s="95">
        <f t="shared" si="10"/>
      </c>
      <c r="L117" s="83"/>
      <c r="M117" s="83"/>
      <c r="O117" s="9"/>
      <c r="Q117" s="9"/>
    </row>
    <row r="118" spans="1:17" ht="15" customHeight="1" hidden="1">
      <c r="A118" s="118">
        <v>40</v>
      </c>
      <c r="B118" s="93" t="s">
        <v>1412</v>
      </c>
      <c r="C118" s="93" t="s">
        <v>1413</v>
      </c>
      <c r="D118" s="162">
        <v>44350</v>
      </c>
      <c r="E118" s="94" t="s">
        <v>67</v>
      </c>
      <c r="F118" s="98">
        <v>1</v>
      </c>
      <c r="G118" s="82">
        <f t="shared" si="8"/>
        <v>93</v>
      </c>
      <c r="H118" s="83"/>
      <c r="I118" s="83"/>
      <c r="J118" s="83"/>
      <c r="K118" s="95">
        <f t="shared" si="10"/>
      </c>
      <c r="L118" s="83"/>
      <c r="M118" s="83"/>
      <c r="O118" s="9"/>
      <c r="Q118" s="9"/>
    </row>
    <row r="119" spans="1:17" ht="15" customHeight="1" hidden="1">
      <c r="A119" s="118">
        <v>40</v>
      </c>
      <c r="B119" s="206" t="s">
        <v>1922</v>
      </c>
      <c r="C119" s="93" t="s">
        <v>1923</v>
      </c>
      <c r="D119" s="169">
        <v>44882</v>
      </c>
      <c r="E119" s="170" t="s">
        <v>21</v>
      </c>
      <c r="F119" s="200"/>
      <c r="G119" s="82">
        <f t="shared" si="8"/>
        <v>17</v>
      </c>
      <c r="H119" s="174"/>
      <c r="I119" s="83"/>
      <c r="J119" s="174"/>
      <c r="K119" s="95">
        <f t="shared" si="10"/>
      </c>
      <c r="L119" s="174"/>
      <c r="M119" s="83"/>
      <c r="O119" s="9"/>
      <c r="Q119" s="9"/>
    </row>
    <row r="120" spans="1:17" ht="15" customHeight="1" hidden="1">
      <c r="A120" s="118"/>
      <c r="B120" s="93" t="s">
        <v>1897</v>
      </c>
      <c r="C120" s="93" t="s">
        <v>1898</v>
      </c>
      <c r="D120" s="169">
        <v>44868</v>
      </c>
      <c r="E120" s="170" t="s">
        <v>21</v>
      </c>
      <c r="F120" s="200"/>
      <c r="G120" s="82">
        <f t="shared" si="8"/>
        <v>19</v>
      </c>
      <c r="H120" s="83"/>
      <c r="I120" s="83"/>
      <c r="J120" s="83"/>
      <c r="K120" s="95">
        <f t="shared" si="10"/>
      </c>
      <c r="L120" s="83"/>
      <c r="M120" s="83"/>
      <c r="O120" s="9"/>
      <c r="Q120" s="9"/>
    </row>
    <row r="121" spans="1:17" ht="15" customHeight="1" hidden="1">
      <c r="A121" s="118"/>
      <c r="B121" s="206" t="s">
        <v>1884</v>
      </c>
      <c r="C121" s="206" t="s">
        <v>1885</v>
      </c>
      <c r="D121" s="156">
        <v>44861</v>
      </c>
      <c r="E121" s="268" t="s">
        <v>30</v>
      </c>
      <c r="F121" s="98">
        <v>2</v>
      </c>
      <c r="G121" s="82">
        <f t="shared" si="8"/>
        <v>20</v>
      </c>
      <c r="H121" s="83"/>
      <c r="I121" s="83"/>
      <c r="J121" s="83"/>
      <c r="K121" s="95">
        <f t="shared" si="10"/>
      </c>
      <c r="L121" s="83"/>
      <c r="M121" s="83"/>
      <c r="O121" s="9"/>
      <c r="Q121" s="9"/>
    </row>
    <row r="122" spans="1:17" ht="15" customHeight="1" hidden="1">
      <c r="A122" s="118">
        <v>41</v>
      </c>
      <c r="B122" s="206" t="s">
        <v>1735</v>
      </c>
      <c r="C122" s="93" t="s">
        <v>1736</v>
      </c>
      <c r="D122" s="169">
        <v>44686</v>
      </c>
      <c r="E122" s="131" t="s">
        <v>41</v>
      </c>
      <c r="F122" s="200"/>
      <c r="G122" s="82">
        <f t="shared" si="8"/>
        <v>45</v>
      </c>
      <c r="H122" s="83"/>
      <c r="I122" s="83"/>
      <c r="J122" s="83"/>
      <c r="K122" s="95">
        <f t="shared" si="10"/>
      </c>
      <c r="L122" s="83"/>
      <c r="M122" s="83"/>
      <c r="O122" s="9"/>
      <c r="Q122" s="9"/>
    </row>
    <row r="123" spans="1:17" ht="15" customHeight="1" hidden="1">
      <c r="A123" s="118">
        <v>42</v>
      </c>
      <c r="B123" s="206" t="s">
        <v>1701</v>
      </c>
      <c r="C123" s="93" t="s">
        <v>1701</v>
      </c>
      <c r="D123" s="232">
        <v>44644</v>
      </c>
      <c r="E123" s="267" t="s">
        <v>67</v>
      </c>
      <c r="F123" s="98">
        <v>1</v>
      </c>
      <c r="G123" s="82">
        <f t="shared" si="8"/>
        <v>51</v>
      </c>
      <c r="H123" s="83"/>
      <c r="I123" s="83"/>
      <c r="J123" s="83"/>
      <c r="K123" s="95">
        <f t="shared" si="10"/>
      </c>
      <c r="L123" s="83"/>
      <c r="M123" s="83"/>
      <c r="O123" s="9"/>
      <c r="Q123" s="9"/>
    </row>
    <row r="124" spans="1:17" ht="15" customHeight="1" hidden="1">
      <c r="A124" s="118"/>
      <c r="B124" s="93" t="s">
        <v>1899</v>
      </c>
      <c r="C124" s="93" t="s">
        <v>1900</v>
      </c>
      <c r="D124" s="169">
        <v>44868</v>
      </c>
      <c r="E124" s="132" t="s">
        <v>30</v>
      </c>
      <c r="F124" s="98">
        <v>1</v>
      </c>
      <c r="G124" s="82">
        <f t="shared" si="8"/>
        <v>19</v>
      </c>
      <c r="H124" s="83"/>
      <c r="I124" s="83"/>
      <c r="J124" s="83"/>
      <c r="K124" s="95">
        <f t="shared" si="10"/>
      </c>
      <c r="L124" s="83"/>
      <c r="M124" s="83"/>
      <c r="O124" s="9"/>
      <c r="Q124" s="9"/>
    </row>
    <row r="125" spans="1:17" ht="15" customHeight="1" hidden="1">
      <c r="A125" s="118">
        <v>44</v>
      </c>
      <c r="B125" s="206" t="s">
        <v>1845</v>
      </c>
      <c r="C125" s="93" t="s">
        <v>1846</v>
      </c>
      <c r="D125" s="169">
        <v>44826</v>
      </c>
      <c r="E125" s="170" t="s">
        <v>15</v>
      </c>
      <c r="F125" s="256">
        <v>1</v>
      </c>
      <c r="G125" s="82">
        <f t="shared" si="8"/>
        <v>25</v>
      </c>
      <c r="H125" s="83"/>
      <c r="I125" s="83"/>
      <c r="J125" s="83"/>
      <c r="K125" s="95">
        <f t="shared" si="10"/>
      </c>
      <c r="L125" s="83"/>
      <c r="M125" s="83"/>
      <c r="O125" s="9"/>
      <c r="Q125" s="9"/>
    </row>
    <row r="126" spans="1:17" ht="15" customHeight="1" hidden="1">
      <c r="A126" s="118">
        <v>39</v>
      </c>
      <c r="B126" s="93" t="s">
        <v>1895</v>
      </c>
      <c r="C126" s="93" t="s">
        <v>1896</v>
      </c>
      <c r="D126" s="169">
        <v>44868</v>
      </c>
      <c r="E126" s="170" t="s">
        <v>21</v>
      </c>
      <c r="F126" s="200"/>
      <c r="G126" s="82">
        <f t="shared" si="8"/>
        <v>19</v>
      </c>
      <c r="H126" s="83"/>
      <c r="I126" s="83"/>
      <c r="J126" s="83"/>
      <c r="K126" s="95">
        <f t="shared" si="10"/>
      </c>
      <c r="L126" s="83"/>
      <c r="M126" s="83"/>
      <c r="O126" s="9"/>
      <c r="Q126" s="9"/>
    </row>
    <row r="127" spans="1:17" ht="15" customHeight="1" hidden="1">
      <c r="A127" s="118">
        <v>35</v>
      </c>
      <c r="B127" s="244" t="s">
        <v>1911</v>
      </c>
      <c r="C127" s="244" t="s">
        <v>1912</v>
      </c>
      <c r="D127" s="169">
        <v>44868</v>
      </c>
      <c r="E127" s="132" t="s">
        <v>175</v>
      </c>
      <c r="F127" s="200"/>
      <c r="G127" s="82">
        <f t="shared" si="8"/>
        <v>19</v>
      </c>
      <c r="H127" s="174"/>
      <c r="I127" s="83"/>
      <c r="J127" s="174"/>
      <c r="K127" s="95">
        <f t="shared" si="10"/>
      </c>
      <c r="L127" s="174"/>
      <c r="M127" s="83"/>
      <c r="O127" s="9"/>
      <c r="Q127" s="9"/>
    </row>
    <row r="128" spans="1:17" ht="15" customHeight="1" hidden="1">
      <c r="A128" s="118">
        <v>36</v>
      </c>
      <c r="B128" s="244" t="s">
        <v>1913</v>
      </c>
      <c r="C128" s="244" t="s">
        <v>862</v>
      </c>
      <c r="D128" s="169">
        <v>43146</v>
      </c>
      <c r="E128" s="170" t="s">
        <v>67</v>
      </c>
      <c r="F128" s="214">
        <v>9</v>
      </c>
      <c r="G128" s="82">
        <f t="shared" si="8"/>
        <v>265</v>
      </c>
      <c r="H128" s="174"/>
      <c r="I128" s="83"/>
      <c r="J128" s="174"/>
      <c r="K128" s="95">
        <f t="shared" si="10"/>
      </c>
      <c r="L128" s="174"/>
      <c r="M128" s="83"/>
      <c r="O128" s="9"/>
      <c r="Q128" s="9"/>
    </row>
    <row r="129" spans="1:17" ht="15" customHeight="1" hidden="1">
      <c r="A129" s="118">
        <v>37</v>
      </c>
      <c r="B129" s="93" t="s">
        <v>1849</v>
      </c>
      <c r="C129" s="93" t="s">
        <v>1849</v>
      </c>
      <c r="D129" s="169">
        <v>44826</v>
      </c>
      <c r="E129" s="131" t="s">
        <v>1857</v>
      </c>
      <c r="F129" s="171">
        <v>20</v>
      </c>
      <c r="G129" s="82">
        <f t="shared" si="8"/>
        <v>25</v>
      </c>
      <c r="H129" s="83"/>
      <c r="I129" s="83"/>
      <c r="J129" s="83"/>
      <c r="K129" s="95">
        <f t="shared" si="10"/>
      </c>
      <c r="L129" s="83"/>
      <c r="M129" s="83"/>
      <c r="O129" s="9"/>
      <c r="Q129" s="9"/>
    </row>
    <row r="130" spans="1:17" ht="15" customHeight="1" hidden="1">
      <c r="A130" s="118"/>
      <c r="B130" s="206" t="s">
        <v>1839</v>
      </c>
      <c r="C130" s="93" t="s">
        <v>1840</v>
      </c>
      <c r="D130" s="169">
        <v>44819</v>
      </c>
      <c r="E130" s="170" t="s">
        <v>30</v>
      </c>
      <c r="F130" s="98">
        <v>21</v>
      </c>
      <c r="G130" s="82">
        <f t="shared" si="8"/>
        <v>26</v>
      </c>
      <c r="H130" s="83"/>
      <c r="I130" s="83"/>
      <c r="J130" s="83"/>
      <c r="K130" s="95">
        <f t="shared" si="10"/>
      </c>
      <c r="L130" s="83"/>
      <c r="M130" s="83"/>
      <c r="O130" s="9"/>
      <c r="Q130" s="9"/>
    </row>
    <row r="131" spans="1:17" ht="15" customHeight="1" hidden="1">
      <c r="A131" s="118">
        <v>38</v>
      </c>
      <c r="B131" s="93" t="s">
        <v>1901</v>
      </c>
      <c r="C131" s="93" t="s">
        <v>1901</v>
      </c>
      <c r="D131" s="169">
        <v>44868</v>
      </c>
      <c r="E131" s="170" t="s">
        <v>21</v>
      </c>
      <c r="F131" s="200"/>
      <c r="G131" s="82">
        <f t="shared" si="8"/>
        <v>19</v>
      </c>
      <c r="H131" s="83"/>
      <c r="I131" s="83"/>
      <c r="J131" s="83"/>
      <c r="K131" s="95">
        <f t="shared" si="10"/>
      </c>
      <c r="L131" s="83"/>
      <c r="M131" s="83"/>
      <c r="O131" s="9"/>
      <c r="Q131" s="9"/>
    </row>
    <row r="132" spans="1:17" ht="15" customHeight="1" hidden="1">
      <c r="A132" s="118"/>
      <c r="B132" s="93" t="s">
        <v>1866</v>
      </c>
      <c r="C132" s="93" t="s">
        <v>1867</v>
      </c>
      <c r="D132" s="169">
        <v>44847</v>
      </c>
      <c r="E132" s="170" t="s">
        <v>30</v>
      </c>
      <c r="F132" s="98">
        <v>6</v>
      </c>
      <c r="G132" s="82">
        <f aca="true" t="shared" si="11" ref="G132:G163">ROUNDUP(DATEDIF(D132,$B$258,"d")/7,0)</f>
        <v>22</v>
      </c>
      <c r="H132" s="174"/>
      <c r="I132" s="83"/>
      <c r="J132" s="174"/>
      <c r="K132" s="95">
        <f t="shared" si="10"/>
      </c>
      <c r="L132" s="174"/>
      <c r="M132" s="83"/>
      <c r="O132" s="9"/>
      <c r="Q132" s="9"/>
    </row>
    <row r="133" spans="1:17" ht="15" customHeight="1" hidden="1">
      <c r="A133" s="118">
        <v>39</v>
      </c>
      <c r="B133" s="93" t="s">
        <v>1893</v>
      </c>
      <c r="C133" s="206" t="s">
        <v>1894</v>
      </c>
      <c r="D133" s="156">
        <v>44861</v>
      </c>
      <c r="E133" s="209" t="s">
        <v>21</v>
      </c>
      <c r="F133" s="264"/>
      <c r="G133" s="82">
        <f t="shared" si="11"/>
        <v>20</v>
      </c>
      <c r="H133" s="83"/>
      <c r="I133" s="83"/>
      <c r="J133" s="83"/>
      <c r="K133" s="95">
        <f t="shared" si="10"/>
      </c>
      <c r="L133" s="83"/>
      <c r="M133" s="83"/>
      <c r="O133" s="9"/>
      <c r="Q133" s="9"/>
    </row>
    <row r="134" spans="1:17" ht="15" customHeight="1" hidden="1">
      <c r="A134" s="118">
        <v>39</v>
      </c>
      <c r="B134" s="93" t="s">
        <v>1824</v>
      </c>
      <c r="C134" s="93" t="s">
        <v>1817</v>
      </c>
      <c r="D134" s="169">
        <v>44805</v>
      </c>
      <c r="E134" s="170" t="s">
        <v>15</v>
      </c>
      <c r="F134" s="98">
        <v>2</v>
      </c>
      <c r="G134" s="82">
        <f t="shared" si="11"/>
        <v>28</v>
      </c>
      <c r="H134" s="83"/>
      <c r="I134" s="83"/>
      <c r="J134" s="83"/>
      <c r="K134" s="95">
        <f t="shared" si="10"/>
      </c>
      <c r="L134" s="83"/>
      <c r="M134" s="83"/>
      <c r="O134" s="9"/>
      <c r="Q134" s="9"/>
    </row>
    <row r="135" spans="1:17" ht="15" customHeight="1" hidden="1">
      <c r="A135" s="118"/>
      <c r="B135" s="93" t="s">
        <v>1853</v>
      </c>
      <c r="C135" s="93" t="s">
        <v>1854</v>
      </c>
      <c r="D135" s="169">
        <v>44833</v>
      </c>
      <c r="E135" s="170" t="s">
        <v>36</v>
      </c>
      <c r="F135" s="200"/>
      <c r="G135" s="82">
        <f t="shared" si="11"/>
        <v>24</v>
      </c>
      <c r="H135" s="83"/>
      <c r="I135" s="83"/>
      <c r="J135" s="83"/>
      <c r="K135" s="95">
        <f t="shared" si="10"/>
      </c>
      <c r="L135" s="83"/>
      <c r="M135" s="83"/>
      <c r="O135" s="9"/>
      <c r="Q135" s="9"/>
    </row>
    <row r="136" spans="1:17" ht="15" customHeight="1" hidden="1">
      <c r="A136" s="118"/>
      <c r="B136" s="244" t="s">
        <v>1881</v>
      </c>
      <c r="C136" s="244" t="s">
        <v>615</v>
      </c>
      <c r="D136" s="169">
        <v>43384</v>
      </c>
      <c r="E136" s="170" t="s">
        <v>36</v>
      </c>
      <c r="F136" s="200"/>
      <c r="G136" s="82">
        <f t="shared" si="11"/>
        <v>231</v>
      </c>
      <c r="H136" s="247"/>
      <c r="I136" s="247"/>
      <c r="J136" s="247"/>
      <c r="K136" s="95">
        <f t="shared" si="10"/>
      </c>
      <c r="L136" s="247"/>
      <c r="M136" s="247"/>
      <c r="O136" s="9"/>
      <c r="Q136" s="9"/>
    </row>
    <row r="137" spans="1:17" ht="15" customHeight="1" hidden="1">
      <c r="A137" s="118">
        <v>40</v>
      </c>
      <c r="B137" s="93" t="s">
        <v>1808</v>
      </c>
      <c r="C137" s="93" t="s">
        <v>1809</v>
      </c>
      <c r="D137" s="169">
        <v>44798</v>
      </c>
      <c r="E137" s="170" t="s">
        <v>39</v>
      </c>
      <c r="F137" s="98">
        <v>1</v>
      </c>
      <c r="G137" s="82">
        <f t="shared" si="11"/>
        <v>29</v>
      </c>
      <c r="H137" s="83"/>
      <c r="I137" s="83"/>
      <c r="J137" s="83"/>
      <c r="K137" s="95">
        <f t="shared" si="10"/>
      </c>
      <c r="L137" s="83"/>
      <c r="M137" s="83"/>
      <c r="O137" s="9"/>
      <c r="Q137" s="9"/>
    </row>
    <row r="138" spans="1:17" ht="15" customHeight="1" hidden="1">
      <c r="A138" s="118">
        <v>41</v>
      </c>
      <c r="B138" s="93" t="s">
        <v>1585</v>
      </c>
      <c r="C138" s="93" t="s">
        <v>1586</v>
      </c>
      <c r="D138" s="156">
        <v>44497</v>
      </c>
      <c r="E138" s="132" t="s">
        <v>67</v>
      </c>
      <c r="F138" s="214">
        <v>1</v>
      </c>
      <c r="G138" s="82">
        <f t="shared" si="11"/>
        <v>72</v>
      </c>
      <c r="H138" s="83"/>
      <c r="I138" s="83"/>
      <c r="J138" s="83"/>
      <c r="K138" s="95">
        <f t="shared" si="10"/>
      </c>
      <c r="L138" s="83"/>
      <c r="M138" s="83"/>
      <c r="O138" s="9"/>
      <c r="Q138" s="9"/>
    </row>
    <row r="139" spans="1:17" ht="15" customHeight="1" hidden="1">
      <c r="A139" s="118">
        <v>42</v>
      </c>
      <c r="B139" s="93" t="s">
        <v>1644</v>
      </c>
      <c r="C139" s="93" t="s">
        <v>1645</v>
      </c>
      <c r="D139" s="169">
        <v>44567</v>
      </c>
      <c r="E139" s="170" t="s">
        <v>15</v>
      </c>
      <c r="F139" s="98">
        <v>1</v>
      </c>
      <c r="G139" s="82">
        <f t="shared" si="11"/>
        <v>62</v>
      </c>
      <c r="H139" s="83"/>
      <c r="I139" s="83"/>
      <c r="J139" s="83"/>
      <c r="K139" s="95">
        <f t="shared" si="10"/>
      </c>
      <c r="L139" s="83"/>
      <c r="M139" s="83"/>
      <c r="O139" s="9"/>
      <c r="Q139" s="9"/>
    </row>
    <row r="140" spans="1:17" ht="15" customHeight="1" hidden="1">
      <c r="A140" s="118">
        <v>43</v>
      </c>
      <c r="B140" s="93" t="s">
        <v>1862</v>
      </c>
      <c r="C140" s="93" t="s">
        <v>1863</v>
      </c>
      <c r="D140" s="169">
        <v>44840</v>
      </c>
      <c r="E140" s="170" t="s">
        <v>36</v>
      </c>
      <c r="F140" s="200"/>
      <c r="G140" s="82">
        <f t="shared" si="11"/>
        <v>23</v>
      </c>
      <c r="H140" s="83"/>
      <c r="I140" s="83"/>
      <c r="J140" s="83"/>
      <c r="K140" s="95">
        <f t="shared" si="10"/>
      </c>
      <c r="L140" s="83"/>
      <c r="M140" s="83"/>
      <c r="O140" s="9"/>
      <c r="Q140" s="9"/>
    </row>
    <row r="141" spans="1:17" ht="15" customHeight="1" hidden="1">
      <c r="A141" s="118">
        <v>45</v>
      </c>
      <c r="B141" s="93" t="s">
        <v>1719</v>
      </c>
      <c r="C141" s="93" t="s">
        <v>1718</v>
      </c>
      <c r="D141" s="169">
        <v>44672</v>
      </c>
      <c r="E141" s="131" t="s">
        <v>24</v>
      </c>
      <c r="F141" s="98">
        <v>1</v>
      </c>
      <c r="G141" s="82">
        <f t="shared" si="11"/>
        <v>47</v>
      </c>
      <c r="H141" s="83"/>
      <c r="I141" s="83"/>
      <c r="J141" s="83"/>
      <c r="K141" s="95">
        <f t="shared" si="10"/>
      </c>
      <c r="L141" s="83"/>
      <c r="M141" s="83"/>
      <c r="O141" s="9"/>
      <c r="Q141" s="9"/>
    </row>
    <row r="142" spans="1:17" ht="15" customHeight="1" hidden="1">
      <c r="A142" s="118">
        <v>46</v>
      </c>
      <c r="B142" s="260" t="s">
        <v>1892</v>
      </c>
      <c r="C142" s="260" t="s">
        <v>1523</v>
      </c>
      <c r="D142" s="169">
        <v>44434</v>
      </c>
      <c r="E142" s="170" t="s">
        <v>67</v>
      </c>
      <c r="F142" s="214">
        <v>1</v>
      </c>
      <c r="G142" s="82">
        <f t="shared" si="11"/>
        <v>81</v>
      </c>
      <c r="H142" s="83"/>
      <c r="I142" s="83"/>
      <c r="J142" s="83"/>
      <c r="K142" s="95">
        <f t="shared" si="10"/>
      </c>
      <c r="L142" s="83"/>
      <c r="M142" s="83"/>
      <c r="O142" s="9"/>
      <c r="Q142" s="9"/>
    </row>
    <row r="143" spans="1:17" ht="15" customHeight="1" hidden="1">
      <c r="A143" s="118">
        <v>37</v>
      </c>
      <c r="B143" s="93" t="s">
        <v>1879</v>
      </c>
      <c r="C143" s="93" t="s">
        <v>1880</v>
      </c>
      <c r="D143" s="169">
        <v>44854</v>
      </c>
      <c r="E143" s="132" t="s">
        <v>175</v>
      </c>
      <c r="F143" s="171">
        <v>14</v>
      </c>
      <c r="G143" s="82">
        <f t="shared" si="11"/>
        <v>21</v>
      </c>
      <c r="H143" s="174"/>
      <c r="I143" s="83"/>
      <c r="J143" s="174"/>
      <c r="K143" s="95">
        <f t="shared" si="10"/>
      </c>
      <c r="L143" s="174"/>
      <c r="M143" s="83"/>
      <c r="O143" s="9"/>
      <c r="Q143" s="9"/>
    </row>
    <row r="144" spans="1:17" ht="15" customHeight="1" hidden="1">
      <c r="A144" s="118">
        <v>38</v>
      </c>
      <c r="B144" s="93" t="s">
        <v>1796</v>
      </c>
      <c r="C144" s="93" t="s">
        <v>1797</v>
      </c>
      <c r="D144" s="169">
        <v>44784</v>
      </c>
      <c r="E144" s="170" t="s">
        <v>30</v>
      </c>
      <c r="F144" s="98">
        <v>5</v>
      </c>
      <c r="G144" s="82">
        <f t="shared" si="11"/>
        <v>31</v>
      </c>
      <c r="H144" s="83"/>
      <c r="I144" s="83"/>
      <c r="J144" s="83"/>
      <c r="K144" s="95">
        <f t="shared" si="10"/>
      </c>
      <c r="L144" s="83"/>
      <c r="M144" s="83"/>
      <c r="O144" s="9"/>
      <c r="Q144" s="9"/>
    </row>
    <row r="145" spans="1:17" ht="15" customHeight="1" hidden="1">
      <c r="A145" s="118">
        <v>39</v>
      </c>
      <c r="B145" s="93" t="s">
        <v>1818</v>
      </c>
      <c r="C145" s="93" t="s">
        <v>1819</v>
      </c>
      <c r="D145" s="169">
        <v>44805</v>
      </c>
      <c r="E145" s="170" t="s">
        <v>30</v>
      </c>
      <c r="F145" s="98">
        <v>4</v>
      </c>
      <c r="G145" s="82">
        <f t="shared" si="11"/>
        <v>28</v>
      </c>
      <c r="H145" s="83"/>
      <c r="I145" s="83"/>
      <c r="J145" s="83"/>
      <c r="K145" s="95">
        <f t="shared" si="10"/>
      </c>
      <c r="L145" s="83"/>
      <c r="M145" s="83"/>
      <c r="O145" s="9"/>
      <c r="Q145" s="9"/>
    </row>
    <row r="146" spans="1:17" ht="15" customHeight="1" hidden="1">
      <c r="A146" s="118">
        <v>40</v>
      </c>
      <c r="B146" s="93" t="s">
        <v>1806</v>
      </c>
      <c r="C146" s="93" t="s">
        <v>1807</v>
      </c>
      <c r="D146" s="169">
        <v>44791</v>
      </c>
      <c r="E146" s="221" t="s">
        <v>30</v>
      </c>
      <c r="F146" s="98">
        <v>2</v>
      </c>
      <c r="G146" s="82">
        <f t="shared" si="11"/>
        <v>30</v>
      </c>
      <c r="H146" s="83"/>
      <c r="I146" s="83"/>
      <c r="J146" s="83"/>
      <c r="K146" s="95">
        <f t="shared" si="10"/>
      </c>
      <c r="L146" s="83"/>
      <c r="M146" s="83"/>
      <c r="O146" s="9"/>
      <c r="Q146" s="9"/>
    </row>
    <row r="147" spans="1:17" ht="16.5" hidden="1">
      <c r="A147" s="118">
        <v>36</v>
      </c>
      <c r="B147" s="93" t="s">
        <v>1873</v>
      </c>
      <c r="C147" s="93" t="s">
        <v>1872</v>
      </c>
      <c r="D147" s="169">
        <v>44847</v>
      </c>
      <c r="E147" s="132" t="s">
        <v>175</v>
      </c>
      <c r="F147" s="171">
        <v>13</v>
      </c>
      <c r="G147" s="82">
        <f t="shared" si="11"/>
        <v>22</v>
      </c>
      <c r="H147" s="174"/>
      <c r="I147" s="83"/>
      <c r="J147" s="174"/>
      <c r="K147" s="95">
        <f t="shared" si="10"/>
      </c>
      <c r="L147" s="174"/>
      <c r="M147" s="83"/>
      <c r="O147" s="9"/>
      <c r="Q147" s="9"/>
    </row>
    <row r="148" spans="1:17" ht="15" customHeight="1" hidden="1">
      <c r="A148" s="118">
        <v>37</v>
      </c>
      <c r="B148" s="93" t="s">
        <v>1868</v>
      </c>
      <c r="C148" s="93" t="s">
        <v>1869</v>
      </c>
      <c r="D148" s="169">
        <v>44847</v>
      </c>
      <c r="E148" s="170" t="s">
        <v>21</v>
      </c>
      <c r="F148" s="200"/>
      <c r="G148" s="82">
        <f t="shared" si="11"/>
        <v>22</v>
      </c>
      <c r="H148" s="174"/>
      <c r="I148" s="83"/>
      <c r="J148" s="174"/>
      <c r="K148" s="95">
        <f t="shared" si="10"/>
      </c>
      <c r="L148" s="174"/>
      <c r="M148" s="83"/>
      <c r="O148" s="9"/>
      <c r="Q148" s="9"/>
    </row>
    <row r="149" spans="1:17" ht="15" customHeight="1" hidden="1">
      <c r="A149" s="118">
        <v>38</v>
      </c>
      <c r="B149" s="93" t="s">
        <v>1570</v>
      </c>
      <c r="C149" s="93" t="s">
        <v>1571</v>
      </c>
      <c r="D149" s="162">
        <v>44490</v>
      </c>
      <c r="E149" s="94" t="s">
        <v>15</v>
      </c>
      <c r="F149" s="98">
        <v>1</v>
      </c>
      <c r="G149" s="82">
        <f t="shared" si="11"/>
        <v>73</v>
      </c>
      <c r="H149" s="83"/>
      <c r="I149" s="83"/>
      <c r="J149" s="83"/>
      <c r="K149" s="95">
        <f t="shared" si="10"/>
      </c>
      <c r="L149" s="83"/>
      <c r="M149" s="83"/>
      <c r="O149" s="9"/>
      <c r="Q149" s="9"/>
    </row>
    <row r="150" spans="1:17" ht="15" customHeight="1" hidden="1">
      <c r="A150" s="118">
        <v>39</v>
      </c>
      <c r="B150" s="93" t="s">
        <v>1679</v>
      </c>
      <c r="C150" s="93" t="s">
        <v>1680</v>
      </c>
      <c r="D150" s="169">
        <v>44616</v>
      </c>
      <c r="E150" s="170" t="s">
        <v>39</v>
      </c>
      <c r="F150" s="98">
        <v>1</v>
      </c>
      <c r="G150" s="82">
        <f t="shared" si="11"/>
        <v>55</v>
      </c>
      <c r="H150" s="83"/>
      <c r="I150" s="83"/>
      <c r="J150" s="83"/>
      <c r="K150" s="95">
        <f t="shared" si="10"/>
      </c>
      <c r="L150" s="83"/>
      <c r="M150" s="83"/>
      <c r="O150" s="9"/>
      <c r="Q150" s="9"/>
    </row>
    <row r="151" spans="1:17" ht="15" customHeight="1" hidden="1">
      <c r="A151" s="118">
        <v>35</v>
      </c>
      <c r="B151" s="93" t="s">
        <v>1825</v>
      </c>
      <c r="C151" s="93" t="s">
        <v>1826</v>
      </c>
      <c r="D151" s="169">
        <v>44812</v>
      </c>
      <c r="E151" s="170" t="s">
        <v>39</v>
      </c>
      <c r="F151" s="98">
        <v>1</v>
      </c>
      <c r="G151" s="82">
        <f t="shared" si="11"/>
        <v>27</v>
      </c>
      <c r="H151" s="83"/>
      <c r="I151" s="83"/>
      <c r="J151" s="83"/>
      <c r="K151" s="95">
        <f t="shared" si="10"/>
      </c>
      <c r="L151" s="83"/>
      <c r="M151" s="83"/>
      <c r="O151" s="9"/>
      <c r="Q151" s="9"/>
    </row>
    <row r="152" spans="1:17" ht="15" customHeight="1" hidden="1">
      <c r="A152" s="118">
        <v>36</v>
      </c>
      <c r="B152" s="93" t="s">
        <v>1802</v>
      </c>
      <c r="C152" s="93" t="s">
        <v>1803</v>
      </c>
      <c r="D152" s="169">
        <v>44791</v>
      </c>
      <c r="E152" s="170" t="s">
        <v>24</v>
      </c>
      <c r="F152" s="98">
        <v>5</v>
      </c>
      <c r="G152" s="82">
        <f t="shared" si="11"/>
        <v>30</v>
      </c>
      <c r="H152" s="83"/>
      <c r="I152" s="83"/>
      <c r="J152" s="83"/>
      <c r="K152" s="95">
        <f t="shared" si="10"/>
      </c>
      <c r="L152" s="83"/>
      <c r="M152" s="83"/>
      <c r="O152" s="9"/>
      <c r="Q152" s="9"/>
    </row>
    <row r="153" spans="1:17" ht="15" customHeight="1" hidden="1">
      <c r="A153" s="118">
        <v>37</v>
      </c>
      <c r="B153" s="93" t="s">
        <v>1759</v>
      </c>
      <c r="C153" s="93" t="s">
        <v>1760</v>
      </c>
      <c r="D153" s="169">
        <v>44721</v>
      </c>
      <c r="E153" s="170" t="s">
        <v>24</v>
      </c>
      <c r="F153" s="98">
        <v>2</v>
      </c>
      <c r="G153" s="82">
        <f t="shared" si="11"/>
        <v>40</v>
      </c>
      <c r="H153" s="83"/>
      <c r="I153" s="83"/>
      <c r="J153" s="83"/>
      <c r="K153" s="95">
        <f t="shared" si="10"/>
      </c>
      <c r="L153" s="83"/>
      <c r="M153" s="83"/>
      <c r="O153" s="9"/>
      <c r="Q153" s="9"/>
    </row>
    <row r="154" spans="1:17" ht="15" customHeight="1" hidden="1">
      <c r="A154" s="118">
        <v>38</v>
      </c>
      <c r="B154" s="93" t="s">
        <v>1827</v>
      </c>
      <c r="C154" s="93" t="s">
        <v>1828</v>
      </c>
      <c r="D154" s="169">
        <v>44812</v>
      </c>
      <c r="E154" s="170" t="s">
        <v>30</v>
      </c>
      <c r="F154" s="98">
        <v>1</v>
      </c>
      <c r="G154" s="82">
        <f t="shared" si="11"/>
        <v>27</v>
      </c>
      <c r="H154" s="83"/>
      <c r="I154" s="83"/>
      <c r="J154" s="83"/>
      <c r="K154" s="95">
        <f t="shared" si="10"/>
      </c>
      <c r="L154" s="83"/>
      <c r="M154" s="83"/>
      <c r="O154" s="9"/>
      <c r="Q154" s="9"/>
    </row>
    <row r="155" spans="1:17" ht="15" customHeight="1" hidden="1">
      <c r="A155" s="118">
        <v>36</v>
      </c>
      <c r="B155" s="93" t="s">
        <v>1842</v>
      </c>
      <c r="C155" s="93" t="s">
        <v>1843</v>
      </c>
      <c r="D155" s="169">
        <v>44826</v>
      </c>
      <c r="E155" s="170" t="s">
        <v>21</v>
      </c>
      <c r="F155" s="200"/>
      <c r="G155" s="82">
        <f t="shared" si="11"/>
        <v>25</v>
      </c>
      <c r="H155" s="83"/>
      <c r="I155" s="83"/>
      <c r="J155" s="83"/>
      <c r="K155" s="95">
        <f t="shared" si="10"/>
      </c>
      <c r="L155" s="83"/>
      <c r="M155" s="83"/>
      <c r="O155" s="9"/>
      <c r="Q155" s="9"/>
    </row>
    <row r="156" spans="1:17" ht="15" customHeight="1" hidden="1">
      <c r="A156" s="118">
        <v>37</v>
      </c>
      <c r="B156" s="93" t="s">
        <v>1852</v>
      </c>
      <c r="C156" s="93" t="s">
        <v>1852</v>
      </c>
      <c r="D156" s="169">
        <v>44833</v>
      </c>
      <c r="E156" s="170" t="s">
        <v>21</v>
      </c>
      <c r="F156" s="200"/>
      <c r="G156" s="82">
        <f t="shared" si="11"/>
        <v>24</v>
      </c>
      <c r="H156" s="83"/>
      <c r="I156" s="83"/>
      <c r="J156" s="83"/>
      <c r="K156" s="95">
        <f t="shared" si="10"/>
      </c>
      <c r="L156" s="83"/>
      <c r="M156" s="83"/>
      <c r="O156" s="9"/>
      <c r="Q156" s="9"/>
    </row>
    <row r="157" spans="1:17" ht="15" customHeight="1" hidden="1">
      <c r="A157" s="118">
        <v>38</v>
      </c>
      <c r="B157" s="93" t="s">
        <v>1831</v>
      </c>
      <c r="C157" s="93" t="s">
        <v>1831</v>
      </c>
      <c r="D157" s="169">
        <v>44812</v>
      </c>
      <c r="E157" s="170" t="s">
        <v>36</v>
      </c>
      <c r="F157" s="200"/>
      <c r="G157" s="82">
        <f t="shared" si="11"/>
        <v>27</v>
      </c>
      <c r="H157" s="83"/>
      <c r="I157" s="83"/>
      <c r="J157" s="83"/>
      <c r="K157" s="95">
        <f t="shared" si="10"/>
      </c>
      <c r="L157" s="83"/>
      <c r="M157" s="83"/>
      <c r="O157" s="9"/>
      <c r="Q157" s="9"/>
    </row>
    <row r="158" spans="1:17" ht="15" customHeight="1" hidden="1">
      <c r="A158" s="118">
        <v>33</v>
      </c>
      <c r="B158" s="93" t="s">
        <v>1752</v>
      </c>
      <c r="C158" s="93" t="s">
        <v>1752</v>
      </c>
      <c r="D158" s="169">
        <v>44707</v>
      </c>
      <c r="E158" s="170" t="s">
        <v>36</v>
      </c>
      <c r="F158" s="200"/>
      <c r="G158" s="82">
        <f t="shared" si="11"/>
        <v>42</v>
      </c>
      <c r="H158" s="174"/>
      <c r="I158" s="83"/>
      <c r="J158" s="174"/>
      <c r="K158" s="95">
        <f t="shared" si="10"/>
      </c>
      <c r="L158" s="174"/>
      <c r="M158" s="83"/>
      <c r="O158" s="9"/>
      <c r="Q158" s="9"/>
    </row>
    <row r="159" spans="1:17" ht="15" customHeight="1" hidden="1">
      <c r="A159" s="118">
        <v>35</v>
      </c>
      <c r="B159" s="93" t="s">
        <v>1822</v>
      </c>
      <c r="C159" s="93" t="s">
        <v>1823</v>
      </c>
      <c r="D159" s="169">
        <v>44805</v>
      </c>
      <c r="E159" s="170" t="s">
        <v>21</v>
      </c>
      <c r="F159" s="200"/>
      <c r="G159" s="82">
        <f t="shared" si="11"/>
        <v>28</v>
      </c>
      <c r="H159" s="83"/>
      <c r="I159" s="83"/>
      <c r="J159" s="83"/>
      <c r="K159" s="95">
        <f t="shared" si="10"/>
      </c>
      <c r="L159" s="83"/>
      <c r="M159" s="83"/>
      <c r="O159" s="9"/>
      <c r="Q159" s="9"/>
    </row>
    <row r="160" spans="1:17" ht="15" customHeight="1" hidden="1">
      <c r="A160" s="118">
        <v>34</v>
      </c>
      <c r="B160" s="93" t="s">
        <v>1708</v>
      </c>
      <c r="C160" s="93" t="s">
        <v>1707</v>
      </c>
      <c r="D160" s="169">
        <v>44658</v>
      </c>
      <c r="E160" s="170" t="s">
        <v>24</v>
      </c>
      <c r="F160" s="98">
        <v>13</v>
      </c>
      <c r="G160" s="82">
        <f t="shared" si="11"/>
        <v>49</v>
      </c>
      <c r="H160" s="174"/>
      <c r="I160" s="83"/>
      <c r="J160" s="174"/>
      <c r="K160" s="95">
        <f t="shared" si="10"/>
      </c>
      <c r="L160" s="174"/>
      <c r="M160" s="83"/>
      <c r="O160" s="9"/>
      <c r="Q160" s="9"/>
    </row>
    <row r="161" spans="1:17" ht="15" customHeight="1" hidden="1">
      <c r="A161" s="118">
        <v>35</v>
      </c>
      <c r="B161" s="93" t="s">
        <v>1767</v>
      </c>
      <c r="C161" s="93" t="s">
        <v>1768</v>
      </c>
      <c r="D161" s="169">
        <v>44735</v>
      </c>
      <c r="E161" s="170" t="s">
        <v>24</v>
      </c>
      <c r="F161" s="98">
        <v>3</v>
      </c>
      <c r="G161" s="82">
        <f t="shared" si="11"/>
        <v>38</v>
      </c>
      <c r="H161" s="83"/>
      <c r="I161" s="83"/>
      <c r="J161" s="83"/>
      <c r="K161" s="95">
        <f t="shared" si="10"/>
      </c>
      <c r="L161" s="83"/>
      <c r="M161" s="83"/>
      <c r="O161" s="9"/>
      <c r="Q161" s="9"/>
    </row>
    <row r="162" spans="1:17" ht="15" customHeight="1" hidden="1">
      <c r="A162" s="118"/>
      <c r="B162" s="93" t="s">
        <v>1837</v>
      </c>
      <c r="C162" s="206" t="s">
        <v>1836</v>
      </c>
      <c r="D162" s="169">
        <v>44812</v>
      </c>
      <c r="E162" s="230" t="s">
        <v>24</v>
      </c>
      <c r="F162" s="226">
        <v>1</v>
      </c>
      <c r="G162" s="82">
        <f t="shared" si="11"/>
        <v>27</v>
      </c>
      <c r="H162" s="83"/>
      <c r="I162" s="83"/>
      <c r="J162" s="83"/>
      <c r="K162" s="95">
        <f t="shared" si="10"/>
      </c>
      <c r="L162" s="83"/>
      <c r="M162" s="83"/>
      <c r="O162" s="9"/>
      <c r="Q162" s="9"/>
    </row>
    <row r="163" spans="1:17" ht="15" customHeight="1" hidden="1">
      <c r="A163" s="118">
        <v>36</v>
      </c>
      <c r="B163" s="93" t="s">
        <v>1835</v>
      </c>
      <c r="C163" s="93" t="s">
        <v>1834</v>
      </c>
      <c r="D163" s="169">
        <v>44812</v>
      </c>
      <c r="E163" s="170" t="s">
        <v>24</v>
      </c>
      <c r="F163" s="98">
        <v>1</v>
      </c>
      <c r="G163" s="82">
        <f t="shared" si="11"/>
        <v>27</v>
      </c>
      <c r="H163" s="83"/>
      <c r="I163" s="83"/>
      <c r="J163" s="83"/>
      <c r="K163" s="95">
        <f t="shared" si="10"/>
      </c>
      <c r="L163" s="83"/>
      <c r="M163" s="83"/>
      <c r="O163" s="9"/>
      <c r="Q163" s="9"/>
    </row>
    <row r="164" spans="1:17" ht="15" customHeight="1" hidden="1">
      <c r="A164" s="118"/>
      <c r="B164" s="93" t="s">
        <v>1794</v>
      </c>
      <c r="C164" s="93" t="s">
        <v>1795</v>
      </c>
      <c r="D164" s="169">
        <v>44784</v>
      </c>
      <c r="E164" s="170" t="s">
        <v>24</v>
      </c>
      <c r="F164" s="98">
        <v>1</v>
      </c>
      <c r="G164" s="82">
        <f aca="true" t="shared" si="12" ref="G164:G195">ROUNDUP(DATEDIF(D164,$B$258,"d")/7,0)</f>
        <v>31</v>
      </c>
      <c r="H164" s="83"/>
      <c r="I164" s="83"/>
      <c r="J164" s="83"/>
      <c r="K164" s="95">
        <f t="shared" si="10"/>
      </c>
      <c r="L164" s="83"/>
      <c r="M164" s="83"/>
      <c r="O164" s="9"/>
      <c r="Q164" s="9"/>
    </row>
    <row r="165" spans="1:17" ht="15" customHeight="1" hidden="1">
      <c r="A165" s="118">
        <v>37</v>
      </c>
      <c r="B165" s="93" t="s">
        <v>1764</v>
      </c>
      <c r="C165" s="93" t="s">
        <v>1764</v>
      </c>
      <c r="D165" s="169">
        <v>44728</v>
      </c>
      <c r="E165" s="170" t="s">
        <v>67</v>
      </c>
      <c r="F165" s="98">
        <v>1</v>
      </c>
      <c r="G165" s="82">
        <f t="shared" si="12"/>
        <v>39</v>
      </c>
      <c r="H165" s="83"/>
      <c r="I165" s="83"/>
      <c r="J165" s="83"/>
      <c r="K165" s="95">
        <f t="shared" si="10"/>
      </c>
      <c r="L165" s="83"/>
      <c r="M165" s="83"/>
      <c r="O165" s="9"/>
      <c r="Q165" s="9"/>
    </row>
    <row r="166" spans="1:17" ht="15" customHeight="1" hidden="1">
      <c r="A166" s="118">
        <v>38</v>
      </c>
      <c r="B166" s="93" t="s">
        <v>1580</v>
      </c>
      <c r="C166" s="93" t="s">
        <v>1581</v>
      </c>
      <c r="D166" s="156">
        <v>44497</v>
      </c>
      <c r="E166" s="132" t="s">
        <v>39</v>
      </c>
      <c r="F166" s="98">
        <v>1</v>
      </c>
      <c r="G166" s="82">
        <f t="shared" si="12"/>
        <v>72</v>
      </c>
      <c r="H166" s="83"/>
      <c r="I166" s="83"/>
      <c r="J166" s="83"/>
      <c r="K166" s="95">
        <f t="shared" si="10"/>
      </c>
      <c r="L166" s="83"/>
      <c r="M166" s="83"/>
      <c r="O166" s="9"/>
      <c r="Q166" s="9"/>
    </row>
    <row r="167" spans="1:17" ht="15" customHeight="1" hidden="1">
      <c r="A167" s="118">
        <v>39</v>
      </c>
      <c r="B167" s="93" t="s">
        <v>1607</v>
      </c>
      <c r="C167" s="93" t="s">
        <v>1608</v>
      </c>
      <c r="D167" s="156">
        <v>44518</v>
      </c>
      <c r="E167" s="131" t="s">
        <v>15</v>
      </c>
      <c r="F167" s="98">
        <v>1</v>
      </c>
      <c r="G167" s="82">
        <f t="shared" si="12"/>
        <v>69</v>
      </c>
      <c r="H167" s="83"/>
      <c r="I167" s="83"/>
      <c r="J167" s="83"/>
      <c r="K167" s="95">
        <f aca="true" t="shared" si="13" ref="K167:K226">IF(J167&lt;&gt;0,-(J167-H167)/J167,"")</f>
      </c>
      <c r="L167" s="83"/>
      <c r="M167" s="83"/>
      <c r="O167" s="9"/>
      <c r="Q167" s="9"/>
    </row>
    <row r="168" spans="1:17" ht="15" customHeight="1" hidden="1">
      <c r="A168" s="118">
        <v>38</v>
      </c>
      <c r="B168" s="93" t="s">
        <v>1829</v>
      </c>
      <c r="C168" s="93" t="s">
        <v>1830</v>
      </c>
      <c r="D168" s="169">
        <v>44812</v>
      </c>
      <c r="E168" s="170" t="s">
        <v>21</v>
      </c>
      <c r="F168" s="200"/>
      <c r="G168" s="82">
        <f t="shared" si="12"/>
        <v>27</v>
      </c>
      <c r="H168" s="83"/>
      <c r="I168" s="83"/>
      <c r="J168" s="83"/>
      <c r="K168" s="95">
        <f t="shared" si="13"/>
      </c>
      <c r="L168" s="83"/>
      <c r="M168" s="83"/>
      <c r="O168" s="9"/>
      <c r="Q168" s="9"/>
    </row>
    <row r="169" spans="1:17" ht="15" customHeight="1" hidden="1">
      <c r="A169" s="118"/>
      <c r="B169" s="93" t="s">
        <v>1804</v>
      </c>
      <c r="C169" s="93" t="s">
        <v>1805</v>
      </c>
      <c r="D169" s="169">
        <v>44791</v>
      </c>
      <c r="E169" s="170" t="s">
        <v>21</v>
      </c>
      <c r="F169" s="200"/>
      <c r="G169" s="82">
        <f t="shared" si="12"/>
        <v>30</v>
      </c>
      <c r="H169" s="83"/>
      <c r="I169" s="83"/>
      <c r="J169" s="83"/>
      <c r="K169" s="95">
        <f t="shared" si="13"/>
      </c>
      <c r="L169" s="83"/>
      <c r="M169" s="83"/>
      <c r="O169" s="9"/>
      <c r="Q169" s="9"/>
    </row>
    <row r="170" spans="1:17" ht="15" customHeight="1" hidden="1">
      <c r="A170" s="118"/>
      <c r="B170" s="93" t="s">
        <v>1733</v>
      </c>
      <c r="C170" s="93" t="s">
        <v>1734</v>
      </c>
      <c r="D170" s="169">
        <v>44686</v>
      </c>
      <c r="E170" s="222" t="s">
        <v>67</v>
      </c>
      <c r="F170" s="214">
        <v>1</v>
      </c>
      <c r="G170" s="82">
        <f t="shared" si="12"/>
        <v>45</v>
      </c>
      <c r="H170" s="174"/>
      <c r="I170" s="83"/>
      <c r="J170" s="174"/>
      <c r="K170" s="95">
        <f t="shared" si="13"/>
      </c>
      <c r="L170" s="174"/>
      <c r="M170" s="83"/>
      <c r="O170" s="9"/>
      <c r="Q170" s="9"/>
    </row>
    <row r="171" spans="1:17" ht="15" customHeight="1" hidden="1">
      <c r="A171" s="118">
        <v>39</v>
      </c>
      <c r="B171" s="93" t="s">
        <v>1714</v>
      </c>
      <c r="C171" s="93" t="s">
        <v>1715</v>
      </c>
      <c r="D171" s="169">
        <v>44665</v>
      </c>
      <c r="E171" s="170" t="s">
        <v>15</v>
      </c>
      <c r="F171" s="98">
        <v>1</v>
      </c>
      <c r="G171" s="82">
        <f t="shared" si="12"/>
        <v>48</v>
      </c>
      <c r="H171" s="83"/>
      <c r="I171" s="83"/>
      <c r="J171" s="83"/>
      <c r="K171" s="95">
        <f t="shared" si="13"/>
      </c>
      <c r="L171" s="83"/>
      <c r="M171" s="83"/>
      <c r="O171" s="9"/>
      <c r="Q171" s="9"/>
    </row>
    <row r="172" spans="1:17" ht="15" customHeight="1" hidden="1">
      <c r="A172" s="118">
        <v>41</v>
      </c>
      <c r="B172" s="93" t="s">
        <v>1621</v>
      </c>
      <c r="C172" s="93" t="s">
        <v>1622</v>
      </c>
      <c r="D172" s="169">
        <v>44546</v>
      </c>
      <c r="E172" s="170" t="s">
        <v>15</v>
      </c>
      <c r="F172" s="98">
        <v>1</v>
      </c>
      <c r="G172" s="82">
        <f t="shared" si="12"/>
        <v>65</v>
      </c>
      <c r="H172" s="83"/>
      <c r="I172" s="83"/>
      <c r="J172" s="83"/>
      <c r="K172" s="95">
        <f t="shared" si="13"/>
      </c>
      <c r="L172" s="83"/>
      <c r="M172" s="83"/>
      <c r="O172" s="9"/>
      <c r="Q172" s="9"/>
    </row>
    <row r="173" spans="1:17" ht="15" customHeight="1" hidden="1">
      <c r="A173" s="118">
        <v>42</v>
      </c>
      <c r="B173" s="244" t="s">
        <v>1832</v>
      </c>
      <c r="C173" s="244" t="s">
        <v>1833</v>
      </c>
      <c r="D173" s="169">
        <v>44483</v>
      </c>
      <c r="E173" s="170" t="s">
        <v>15</v>
      </c>
      <c r="F173" s="214">
        <v>1</v>
      </c>
      <c r="G173" s="82">
        <f t="shared" si="12"/>
        <v>74</v>
      </c>
      <c r="H173" s="83"/>
      <c r="I173" s="83"/>
      <c r="J173" s="83"/>
      <c r="K173" s="95">
        <f t="shared" si="13"/>
      </c>
      <c r="L173" s="83"/>
      <c r="M173" s="83"/>
      <c r="O173" s="9"/>
      <c r="Q173" s="9"/>
    </row>
    <row r="174" spans="1:17" ht="15" customHeight="1" hidden="1">
      <c r="A174" s="118">
        <v>43</v>
      </c>
      <c r="B174" s="93" t="s">
        <v>1683</v>
      </c>
      <c r="C174" s="93" t="s">
        <v>1684</v>
      </c>
      <c r="D174" s="169">
        <v>44623</v>
      </c>
      <c r="E174" s="170" t="s">
        <v>15</v>
      </c>
      <c r="F174" s="98">
        <v>1</v>
      </c>
      <c r="G174" s="82">
        <f t="shared" si="12"/>
        <v>54</v>
      </c>
      <c r="H174" s="83"/>
      <c r="I174" s="83"/>
      <c r="J174" s="83"/>
      <c r="K174" s="95">
        <f t="shared" si="13"/>
      </c>
      <c r="L174" s="83"/>
      <c r="M174" s="83"/>
      <c r="O174" s="9"/>
      <c r="Q174" s="9"/>
    </row>
    <row r="175" spans="1:17" ht="15" customHeight="1" hidden="1">
      <c r="A175" s="118"/>
      <c r="B175" s="93" t="s">
        <v>1748</v>
      </c>
      <c r="C175" s="93" t="s">
        <v>1749</v>
      </c>
      <c r="D175" s="169">
        <v>44700</v>
      </c>
      <c r="E175" s="170" t="s">
        <v>21</v>
      </c>
      <c r="F175" s="200"/>
      <c r="G175" s="82">
        <f t="shared" si="12"/>
        <v>43</v>
      </c>
      <c r="H175" s="83"/>
      <c r="I175" s="83"/>
      <c r="J175" s="83"/>
      <c r="K175" s="95">
        <f t="shared" si="13"/>
      </c>
      <c r="L175" s="83"/>
      <c r="M175" s="83"/>
      <c r="O175" s="9"/>
      <c r="Q175" s="9"/>
    </row>
    <row r="176" spans="1:17" ht="15" customHeight="1" hidden="1">
      <c r="A176" s="118"/>
      <c r="B176" s="93" t="s">
        <v>1781</v>
      </c>
      <c r="C176" s="93" t="s">
        <v>1782</v>
      </c>
      <c r="D176" s="169">
        <v>44763</v>
      </c>
      <c r="E176" s="170" t="s">
        <v>21</v>
      </c>
      <c r="F176" s="200"/>
      <c r="G176" s="82">
        <f t="shared" si="12"/>
        <v>34</v>
      </c>
      <c r="H176" s="83"/>
      <c r="I176" s="83"/>
      <c r="J176" s="83"/>
      <c r="K176" s="95">
        <f t="shared" si="13"/>
      </c>
      <c r="L176" s="83"/>
      <c r="M176" s="83"/>
      <c r="O176" s="9"/>
      <c r="Q176" s="9"/>
    </row>
    <row r="177" spans="1:17" ht="15" customHeight="1" hidden="1">
      <c r="A177" s="118"/>
      <c r="B177" s="206" t="s">
        <v>1674</v>
      </c>
      <c r="C177" s="206" t="s">
        <v>1675</v>
      </c>
      <c r="D177" s="232">
        <v>44609</v>
      </c>
      <c r="E177" s="230" t="s">
        <v>67</v>
      </c>
      <c r="F177" s="98">
        <v>1</v>
      </c>
      <c r="G177" s="82">
        <f t="shared" si="12"/>
        <v>56</v>
      </c>
      <c r="H177" s="174"/>
      <c r="I177" s="83"/>
      <c r="J177" s="174"/>
      <c r="K177" s="95">
        <f t="shared" si="13"/>
      </c>
      <c r="L177" s="174"/>
      <c r="M177" s="83"/>
      <c r="O177" s="9"/>
      <c r="Q177" s="9"/>
    </row>
    <row r="178" spans="1:17" ht="15" customHeight="1" hidden="1">
      <c r="A178" s="118">
        <v>32</v>
      </c>
      <c r="B178" s="93" t="s">
        <v>1798</v>
      </c>
      <c r="C178" s="93" t="s">
        <v>1799</v>
      </c>
      <c r="D178" s="169">
        <v>44784</v>
      </c>
      <c r="E178" s="170" t="s">
        <v>21</v>
      </c>
      <c r="F178" s="200"/>
      <c r="G178" s="82">
        <f t="shared" si="12"/>
        <v>31</v>
      </c>
      <c r="H178" s="83"/>
      <c r="I178" s="83"/>
      <c r="J178" s="83"/>
      <c r="K178" s="95">
        <f t="shared" si="13"/>
      </c>
      <c r="L178" s="83"/>
      <c r="M178" s="83"/>
      <c r="O178" s="9"/>
      <c r="Q178" s="9"/>
    </row>
    <row r="179" spans="1:17" ht="15" customHeight="1" hidden="1">
      <c r="A179" s="118">
        <v>34</v>
      </c>
      <c r="B179" s="93" t="s">
        <v>1783</v>
      </c>
      <c r="C179" s="93" t="s">
        <v>1784</v>
      </c>
      <c r="D179" s="169">
        <v>44763</v>
      </c>
      <c r="E179" s="170" t="s">
        <v>21</v>
      </c>
      <c r="F179" s="200"/>
      <c r="G179" s="82">
        <f t="shared" si="12"/>
        <v>34</v>
      </c>
      <c r="H179" s="83"/>
      <c r="I179" s="83"/>
      <c r="J179" s="83"/>
      <c r="K179" s="95">
        <f t="shared" si="13"/>
      </c>
      <c r="L179" s="83"/>
      <c r="M179" s="83"/>
      <c r="O179" s="9"/>
      <c r="Q179" s="9"/>
    </row>
    <row r="180" spans="1:17" ht="15" customHeight="1" hidden="1">
      <c r="A180" s="118">
        <v>35</v>
      </c>
      <c r="B180" s="93" t="s">
        <v>1779</v>
      </c>
      <c r="C180" s="93" t="s">
        <v>1780</v>
      </c>
      <c r="D180" s="169">
        <v>44756</v>
      </c>
      <c r="E180" s="170" t="s">
        <v>30</v>
      </c>
      <c r="F180" s="98">
        <v>11</v>
      </c>
      <c r="G180" s="82">
        <f t="shared" si="12"/>
        <v>35</v>
      </c>
      <c r="H180" s="174"/>
      <c r="I180" s="83"/>
      <c r="J180" s="174"/>
      <c r="K180" s="95">
        <f t="shared" si="13"/>
      </c>
      <c r="L180" s="174"/>
      <c r="M180" s="83"/>
      <c r="O180" s="9"/>
      <c r="Q180" s="9"/>
    </row>
    <row r="181" spans="1:17" ht="15" customHeight="1" hidden="1">
      <c r="A181" s="118">
        <v>36</v>
      </c>
      <c r="B181" s="244" t="s">
        <v>1814</v>
      </c>
      <c r="C181" s="244" t="s">
        <v>1481</v>
      </c>
      <c r="D181" s="169">
        <v>44406</v>
      </c>
      <c r="E181" s="245" t="s">
        <v>67</v>
      </c>
      <c r="F181" s="200"/>
      <c r="G181" s="82">
        <f t="shared" si="12"/>
        <v>85</v>
      </c>
      <c r="H181" s="174"/>
      <c r="I181" s="83"/>
      <c r="J181" s="174"/>
      <c r="K181" s="95">
        <f t="shared" si="13"/>
      </c>
      <c r="L181" s="174"/>
      <c r="M181" s="83"/>
      <c r="O181" s="9"/>
      <c r="Q181" s="9"/>
    </row>
    <row r="182" spans="1:17" ht="15" customHeight="1" hidden="1">
      <c r="A182" s="118">
        <v>32</v>
      </c>
      <c r="B182" s="93" t="s">
        <v>1787</v>
      </c>
      <c r="C182" s="93" t="s">
        <v>1788</v>
      </c>
      <c r="D182" s="169">
        <v>44770</v>
      </c>
      <c r="E182" s="170" t="s">
        <v>30</v>
      </c>
      <c r="F182" s="98">
        <v>1</v>
      </c>
      <c r="G182" s="82">
        <f t="shared" si="12"/>
        <v>33</v>
      </c>
      <c r="H182" s="174"/>
      <c r="I182" s="83"/>
      <c r="J182" s="174"/>
      <c r="K182" s="95">
        <f t="shared" si="13"/>
      </c>
      <c r="L182" s="174"/>
      <c r="M182" s="83"/>
      <c r="O182" s="9"/>
      <c r="Q182" s="9"/>
    </row>
    <row r="183" spans="1:17" ht="15" customHeight="1" hidden="1">
      <c r="A183" s="118">
        <v>30</v>
      </c>
      <c r="B183" s="93" t="s">
        <v>1778</v>
      </c>
      <c r="C183" s="93" t="s">
        <v>1305</v>
      </c>
      <c r="D183" s="169">
        <v>44756</v>
      </c>
      <c r="E183" s="170" t="s">
        <v>30</v>
      </c>
      <c r="F183" s="98">
        <v>2</v>
      </c>
      <c r="G183" s="82">
        <f t="shared" si="12"/>
        <v>35</v>
      </c>
      <c r="H183" s="174"/>
      <c r="I183" s="83"/>
      <c r="J183" s="174"/>
      <c r="K183" s="95">
        <f t="shared" si="13"/>
      </c>
      <c r="L183" s="174"/>
      <c r="M183" s="83"/>
      <c r="O183" s="9"/>
      <c r="Q183" s="9"/>
    </row>
    <row r="184" spans="1:17" ht="15" customHeight="1" hidden="1">
      <c r="A184" s="118">
        <v>32</v>
      </c>
      <c r="B184" s="93" t="s">
        <v>1785</v>
      </c>
      <c r="C184" s="93" t="s">
        <v>1786</v>
      </c>
      <c r="D184" s="169">
        <v>44763</v>
      </c>
      <c r="E184" s="170" t="s">
        <v>30</v>
      </c>
      <c r="F184" s="98">
        <v>2</v>
      </c>
      <c r="G184" s="82">
        <f t="shared" si="12"/>
        <v>34</v>
      </c>
      <c r="H184" s="83"/>
      <c r="I184" s="83"/>
      <c r="J184" s="83"/>
      <c r="K184" s="95">
        <f t="shared" si="13"/>
      </c>
      <c r="L184" s="83"/>
      <c r="M184" s="83"/>
      <c r="O184" s="9"/>
      <c r="Q184" s="9"/>
    </row>
    <row r="185" spans="1:17" ht="15" customHeight="1" hidden="1">
      <c r="A185" s="118">
        <v>34</v>
      </c>
      <c r="B185" s="93" t="s">
        <v>1737</v>
      </c>
      <c r="C185" s="93" t="s">
        <v>1738</v>
      </c>
      <c r="D185" s="169">
        <v>44693</v>
      </c>
      <c r="E185" s="131" t="s">
        <v>41</v>
      </c>
      <c r="F185" s="200"/>
      <c r="G185" s="82">
        <f t="shared" si="12"/>
        <v>44</v>
      </c>
      <c r="H185" s="83"/>
      <c r="I185" s="83"/>
      <c r="J185" s="83"/>
      <c r="K185" s="95">
        <f t="shared" si="13"/>
      </c>
      <c r="L185" s="83"/>
      <c r="M185" s="83"/>
      <c r="O185" s="9"/>
      <c r="Q185" s="9"/>
    </row>
    <row r="186" spans="1:17" ht="15" customHeight="1" hidden="1">
      <c r="A186" s="118">
        <v>32</v>
      </c>
      <c r="B186" s="93" t="s">
        <v>1437</v>
      </c>
      <c r="C186" s="93" t="s">
        <v>1438</v>
      </c>
      <c r="D186" s="162">
        <v>44378</v>
      </c>
      <c r="E186" s="94" t="s">
        <v>67</v>
      </c>
      <c r="F186" s="177"/>
      <c r="G186" s="82">
        <f t="shared" si="12"/>
        <v>89</v>
      </c>
      <c r="H186" s="83"/>
      <c r="I186" s="83"/>
      <c r="J186" s="83"/>
      <c r="K186" s="95">
        <f t="shared" si="13"/>
      </c>
      <c r="L186" s="83"/>
      <c r="M186" s="83"/>
      <c r="O186" s="9"/>
      <c r="Q186" s="9"/>
    </row>
    <row r="187" spans="1:17" ht="15" customHeight="1" hidden="1">
      <c r="A187" s="118"/>
      <c r="B187" s="93" t="s">
        <v>1746</v>
      </c>
      <c r="C187" s="93" t="s">
        <v>1747</v>
      </c>
      <c r="D187" s="169">
        <v>44700</v>
      </c>
      <c r="E187" s="170" t="s">
        <v>30</v>
      </c>
      <c r="F187" s="98">
        <v>3</v>
      </c>
      <c r="G187" s="82">
        <f t="shared" si="12"/>
        <v>43</v>
      </c>
      <c r="H187" s="83"/>
      <c r="I187" s="83"/>
      <c r="J187" s="83"/>
      <c r="K187" s="95">
        <f t="shared" si="13"/>
      </c>
      <c r="L187" s="83"/>
      <c r="M187" s="83"/>
      <c r="O187" s="9"/>
      <c r="Q187" s="9"/>
    </row>
    <row r="188" spans="1:17" ht="15" customHeight="1" hidden="1">
      <c r="A188" s="118">
        <v>31</v>
      </c>
      <c r="B188" s="93" t="s">
        <v>1730</v>
      </c>
      <c r="C188" s="93" t="s">
        <v>1730</v>
      </c>
      <c r="D188" s="169">
        <v>44084</v>
      </c>
      <c r="E188" s="131" t="s">
        <v>15</v>
      </c>
      <c r="F188" s="98">
        <v>1</v>
      </c>
      <c r="G188" s="82">
        <f t="shared" si="12"/>
        <v>131</v>
      </c>
      <c r="H188" s="174"/>
      <c r="I188" s="83"/>
      <c r="J188" s="174"/>
      <c r="K188" s="95">
        <f t="shared" si="13"/>
      </c>
      <c r="L188" s="174"/>
      <c r="M188" s="83"/>
      <c r="O188" s="9"/>
      <c r="Q188" s="9"/>
    </row>
    <row r="189" spans="1:17" ht="15" customHeight="1" hidden="1">
      <c r="A189" s="118">
        <v>33</v>
      </c>
      <c r="B189" s="206" t="s">
        <v>1609</v>
      </c>
      <c r="C189" s="206" t="s">
        <v>1610</v>
      </c>
      <c r="D189" s="169">
        <v>44525</v>
      </c>
      <c r="E189" s="173" t="s">
        <v>67</v>
      </c>
      <c r="F189" s="146"/>
      <c r="G189" s="82">
        <f t="shared" si="12"/>
        <v>68</v>
      </c>
      <c r="H189" s="83"/>
      <c r="I189" s="83"/>
      <c r="J189" s="83"/>
      <c r="K189" s="95">
        <f t="shared" si="13"/>
      </c>
      <c r="L189" s="83"/>
      <c r="M189" s="83"/>
      <c r="O189" s="9"/>
      <c r="Q189" s="9"/>
    </row>
    <row r="190" spans="1:17" s="242" customFormat="1" ht="15" customHeight="1" hidden="1">
      <c r="A190" s="118">
        <v>34</v>
      </c>
      <c r="B190" s="206" t="s">
        <v>1699</v>
      </c>
      <c r="C190" s="206" t="s">
        <v>1700</v>
      </c>
      <c r="D190" s="169">
        <v>44644</v>
      </c>
      <c r="E190" s="170" t="s">
        <v>24</v>
      </c>
      <c r="F190" s="226">
        <v>5</v>
      </c>
      <c r="G190" s="82">
        <f t="shared" si="12"/>
        <v>51</v>
      </c>
      <c r="H190" s="174"/>
      <c r="I190" s="83"/>
      <c r="J190" s="174"/>
      <c r="K190" s="95">
        <f t="shared" si="13"/>
      </c>
      <c r="L190" s="174"/>
      <c r="M190" s="83"/>
      <c r="O190" s="243"/>
      <c r="Q190" s="243"/>
    </row>
    <row r="191" spans="1:17" ht="15" customHeight="1" hidden="1">
      <c r="A191" s="118">
        <v>26</v>
      </c>
      <c r="B191" s="93" t="s">
        <v>1755</v>
      </c>
      <c r="C191" s="93" t="s">
        <v>1756</v>
      </c>
      <c r="D191" s="169">
        <v>44714</v>
      </c>
      <c r="E191" s="170" t="s">
        <v>39</v>
      </c>
      <c r="F191" s="218">
        <v>1</v>
      </c>
      <c r="G191" s="82">
        <f t="shared" si="12"/>
        <v>41</v>
      </c>
      <c r="H191" s="83"/>
      <c r="I191" s="83"/>
      <c r="J191" s="83"/>
      <c r="K191" s="95">
        <f t="shared" si="13"/>
      </c>
      <c r="L191" s="83"/>
      <c r="M191" s="83"/>
      <c r="O191" s="9"/>
      <c r="Q191" s="9"/>
    </row>
    <row r="192" spans="1:17" ht="15" customHeight="1" hidden="1">
      <c r="A192" s="118">
        <v>27</v>
      </c>
      <c r="B192" s="93" t="s">
        <v>1776</v>
      </c>
      <c r="C192" s="93" t="s">
        <v>1777</v>
      </c>
      <c r="D192" s="169">
        <v>44749</v>
      </c>
      <c r="E192" s="170" t="s">
        <v>175</v>
      </c>
      <c r="F192" s="171">
        <v>16</v>
      </c>
      <c r="G192" s="82">
        <f t="shared" si="12"/>
        <v>36</v>
      </c>
      <c r="H192" s="83"/>
      <c r="I192" s="83"/>
      <c r="J192" s="83"/>
      <c r="K192" s="95">
        <f t="shared" si="13"/>
      </c>
      <c r="L192" s="83"/>
      <c r="M192" s="83"/>
      <c r="O192" s="9"/>
      <c r="Q192" s="9"/>
    </row>
    <row r="193" spans="1:17" ht="15" customHeight="1" hidden="1">
      <c r="A193" s="118">
        <v>28</v>
      </c>
      <c r="B193" s="206" t="s">
        <v>1765</v>
      </c>
      <c r="C193" s="206" t="s">
        <v>1766</v>
      </c>
      <c r="D193" s="169">
        <v>44728</v>
      </c>
      <c r="E193" s="170" t="s">
        <v>30</v>
      </c>
      <c r="F193" s="226">
        <v>3</v>
      </c>
      <c r="G193" s="82">
        <f t="shared" si="12"/>
        <v>39</v>
      </c>
      <c r="H193" s="83"/>
      <c r="I193" s="83"/>
      <c r="J193" s="83"/>
      <c r="K193" s="95">
        <f t="shared" si="13"/>
      </c>
      <c r="L193" s="83"/>
      <c r="M193" s="83"/>
      <c r="O193" s="9"/>
      <c r="Q193" s="9"/>
    </row>
    <row r="194" spans="1:17" ht="15" customHeight="1" hidden="1">
      <c r="A194" s="118">
        <v>26</v>
      </c>
      <c r="B194" s="206" t="s">
        <v>1753</v>
      </c>
      <c r="C194" s="206" t="s">
        <v>1754</v>
      </c>
      <c r="D194" s="156">
        <v>44714</v>
      </c>
      <c r="E194" s="25" t="s">
        <v>30</v>
      </c>
      <c r="F194" s="98">
        <v>3</v>
      </c>
      <c r="G194" s="82">
        <f t="shared" si="12"/>
        <v>41</v>
      </c>
      <c r="H194" s="174"/>
      <c r="I194" s="174"/>
      <c r="J194" s="174"/>
      <c r="K194" s="95">
        <f t="shared" si="13"/>
      </c>
      <c r="L194" s="174"/>
      <c r="M194" s="174"/>
      <c r="O194" s="9"/>
      <c r="Q194" s="9"/>
    </row>
    <row r="195" spans="1:17" ht="15" customHeight="1" hidden="1">
      <c r="A195" s="118">
        <v>29</v>
      </c>
      <c r="B195" s="206" t="s">
        <v>1724</v>
      </c>
      <c r="C195" s="93" t="s">
        <v>1725</v>
      </c>
      <c r="D195" s="169">
        <v>44679</v>
      </c>
      <c r="E195" s="170" t="s">
        <v>24</v>
      </c>
      <c r="F195" s="98">
        <v>4</v>
      </c>
      <c r="G195" s="82">
        <f t="shared" si="12"/>
        <v>46</v>
      </c>
      <c r="H195" s="83"/>
      <c r="I195" s="83"/>
      <c r="J195" s="83"/>
      <c r="K195" s="95">
        <f t="shared" si="13"/>
      </c>
      <c r="L195" s="83"/>
      <c r="M195" s="83"/>
      <c r="O195" s="9"/>
      <c r="Q195" s="9"/>
    </row>
    <row r="196" spans="1:17" ht="15" customHeight="1" hidden="1">
      <c r="A196" s="118">
        <v>30</v>
      </c>
      <c r="B196" s="93" t="s">
        <v>1744</v>
      </c>
      <c r="C196" s="93" t="s">
        <v>1745</v>
      </c>
      <c r="D196" s="169">
        <v>44700</v>
      </c>
      <c r="E196" s="170" t="s">
        <v>24</v>
      </c>
      <c r="F196" s="98">
        <v>3</v>
      </c>
      <c r="G196" s="82">
        <f aca="true" t="shared" si="14" ref="G196:G227">ROUNDUP(DATEDIF(D196,$B$258,"d")/7,0)</f>
        <v>43</v>
      </c>
      <c r="H196" s="83"/>
      <c r="I196" s="83"/>
      <c r="J196" s="83"/>
      <c r="K196" s="95">
        <f t="shared" si="13"/>
      </c>
      <c r="L196" s="83"/>
      <c r="M196" s="83"/>
      <c r="O196" s="9"/>
      <c r="Q196" s="9"/>
    </row>
    <row r="197" spans="1:17" ht="15" customHeight="1" hidden="1">
      <c r="A197" s="118">
        <v>31</v>
      </c>
      <c r="B197" s="206" t="s">
        <v>1770</v>
      </c>
      <c r="C197" s="206" t="s">
        <v>1770</v>
      </c>
      <c r="D197" s="169">
        <v>44735</v>
      </c>
      <c r="E197" s="221" t="s">
        <v>30</v>
      </c>
      <c r="F197" s="98">
        <v>17</v>
      </c>
      <c r="G197" s="82">
        <f t="shared" si="14"/>
        <v>38</v>
      </c>
      <c r="H197" s="83"/>
      <c r="I197" s="83"/>
      <c r="J197" s="83"/>
      <c r="K197" s="95">
        <f t="shared" si="13"/>
      </c>
      <c r="L197" s="83"/>
      <c r="M197" s="83"/>
      <c r="O197" s="9"/>
      <c r="Q197" s="9"/>
    </row>
    <row r="198" spans="1:17" ht="15" customHeight="1" hidden="1">
      <c r="A198" s="118">
        <v>33</v>
      </c>
      <c r="B198" s="206" t="s">
        <v>1509</v>
      </c>
      <c r="C198" s="93" t="s">
        <v>1509</v>
      </c>
      <c r="D198" s="169">
        <v>44427</v>
      </c>
      <c r="E198" s="173" t="s">
        <v>15</v>
      </c>
      <c r="F198" s="98">
        <v>1</v>
      </c>
      <c r="G198" s="82">
        <f t="shared" si="14"/>
        <v>82</v>
      </c>
      <c r="H198" s="83"/>
      <c r="I198" s="83"/>
      <c r="J198" s="83"/>
      <c r="K198" s="95">
        <f t="shared" si="13"/>
      </c>
      <c r="L198" s="83"/>
      <c r="M198" s="83"/>
      <c r="O198" s="9"/>
      <c r="Q198" s="9"/>
    </row>
    <row r="199" spans="1:17" ht="15" customHeight="1" hidden="1">
      <c r="A199" s="118"/>
      <c r="B199" s="93" t="s">
        <v>1692</v>
      </c>
      <c r="C199" s="93" t="s">
        <v>1693</v>
      </c>
      <c r="D199" s="169">
        <v>44637</v>
      </c>
      <c r="E199" s="170" t="s">
        <v>39</v>
      </c>
      <c r="F199" s="98">
        <v>1</v>
      </c>
      <c r="G199" s="82">
        <f t="shared" si="14"/>
        <v>52</v>
      </c>
      <c r="H199" s="174"/>
      <c r="I199" s="83"/>
      <c r="J199" s="174"/>
      <c r="K199" s="95">
        <f t="shared" si="13"/>
      </c>
      <c r="L199" s="174"/>
      <c r="M199" s="83"/>
      <c r="O199" s="9"/>
      <c r="Q199" s="9"/>
    </row>
    <row r="200" spans="1:17" ht="15" customHeight="1" hidden="1">
      <c r="A200" s="118">
        <v>34</v>
      </c>
      <c r="B200" s="93" t="s">
        <v>1762</v>
      </c>
      <c r="C200" s="93" t="s">
        <v>1763</v>
      </c>
      <c r="D200" s="169">
        <v>44721</v>
      </c>
      <c r="E200" s="170" t="s">
        <v>21</v>
      </c>
      <c r="F200" s="200"/>
      <c r="G200" s="82">
        <f t="shared" si="14"/>
        <v>40</v>
      </c>
      <c r="H200" s="174"/>
      <c r="I200" s="83"/>
      <c r="J200" s="174"/>
      <c r="K200" s="95">
        <f t="shared" si="13"/>
      </c>
      <c r="L200" s="174"/>
      <c r="M200" s="83"/>
      <c r="O200" s="9"/>
      <c r="Q200" s="9"/>
    </row>
    <row r="201" spans="1:17" ht="15" customHeight="1" hidden="1">
      <c r="A201" s="118">
        <v>31</v>
      </c>
      <c r="B201" s="23" t="s">
        <v>1771</v>
      </c>
      <c r="C201" s="235" t="s">
        <v>1771</v>
      </c>
      <c r="D201" s="162">
        <v>43062</v>
      </c>
      <c r="E201" s="240" t="s">
        <v>15</v>
      </c>
      <c r="F201" s="98">
        <v>1</v>
      </c>
      <c r="G201" s="82">
        <f t="shared" si="14"/>
        <v>277</v>
      </c>
      <c r="H201" s="83"/>
      <c r="I201" s="83"/>
      <c r="J201" s="83"/>
      <c r="K201" s="95">
        <f t="shared" si="13"/>
      </c>
      <c r="L201" s="83"/>
      <c r="M201" s="83"/>
      <c r="O201" s="9"/>
      <c r="Q201" s="9"/>
    </row>
    <row r="202" spans="1:17" ht="15" customHeight="1" hidden="1">
      <c r="A202" s="118"/>
      <c r="B202" s="234" t="s">
        <v>1739</v>
      </c>
      <c r="C202" s="234" t="s">
        <v>1740</v>
      </c>
      <c r="D202" s="169">
        <v>44693</v>
      </c>
      <c r="E202" s="238" t="s">
        <v>30</v>
      </c>
      <c r="F202" s="98">
        <v>1</v>
      </c>
      <c r="G202" s="82">
        <f t="shared" si="14"/>
        <v>44</v>
      </c>
      <c r="H202" s="174"/>
      <c r="I202" s="83"/>
      <c r="J202" s="174"/>
      <c r="K202" s="95">
        <f t="shared" si="13"/>
      </c>
      <c r="L202" s="174"/>
      <c r="M202" s="83"/>
      <c r="O202" s="9"/>
      <c r="Q202" s="9"/>
    </row>
    <row r="203" spans="1:17" ht="15" customHeight="1" hidden="1">
      <c r="A203" s="118"/>
      <c r="B203" s="93" t="s">
        <v>1728</v>
      </c>
      <c r="C203" s="93" t="s">
        <v>1729</v>
      </c>
      <c r="D203" s="169">
        <v>44679</v>
      </c>
      <c r="E203" s="170" t="s">
        <v>30</v>
      </c>
      <c r="F203" s="98">
        <v>6</v>
      </c>
      <c r="G203" s="82">
        <f t="shared" si="14"/>
        <v>46</v>
      </c>
      <c r="H203" s="83"/>
      <c r="I203" s="83"/>
      <c r="J203" s="83"/>
      <c r="K203" s="95">
        <f t="shared" si="13"/>
      </c>
      <c r="L203" s="83"/>
      <c r="M203" s="83"/>
      <c r="O203" s="9"/>
      <c r="Q203" s="9"/>
    </row>
    <row r="204" spans="1:17" ht="15" customHeight="1" hidden="1">
      <c r="A204" s="118">
        <v>31</v>
      </c>
      <c r="B204" s="206" t="s">
        <v>1702</v>
      </c>
      <c r="C204" s="206" t="s">
        <v>1702</v>
      </c>
      <c r="D204" s="169">
        <v>44651</v>
      </c>
      <c r="E204" s="209" t="s">
        <v>15</v>
      </c>
      <c r="F204" s="98">
        <v>1</v>
      </c>
      <c r="G204" s="82">
        <f t="shared" si="14"/>
        <v>50</v>
      </c>
      <c r="H204" s="174"/>
      <c r="I204" s="83"/>
      <c r="J204" s="174"/>
      <c r="K204" s="95">
        <f t="shared" si="13"/>
      </c>
      <c r="L204" s="174"/>
      <c r="M204" s="83"/>
      <c r="O204" s="9"/>
      <c r="Q204" s="9"/>
    </row>
    <row r="205" spans="1:17" ht="15" customHeight="1" hidden="1">
      <c r="A205" s="118">
        <v>32</v>
      </c>
      <c r="B205" s="206" t="s">
        <v>1674</v>
      </c>
      <c r="C205" s="206" t="s">
        <v>1675</v>
      </c>
      <c r="D205" s="169">
        <v>44609</v>
      </c>
      <c r="E205" s="170" t="s">
        <v>67</v>
      </c>
      <c r="F205" s="233"/>
      <c r="G205" s="82">
        <f t="shared" si="14"/>
        <v>56</v>
      </c>
      <c r="H205" s="174"/>
      <c r="I205" s="83"/>
      <c r="J205" s="174"/>
      <c r="K205" s="95">
        <f t="shared" si="13"/>
      </c>
      <c r="L205" s="174"/>
      <c r="M205" s="83"/>
      <c r="O205" s="9"/>
      <c r="Q205" s="9"/>
    </row>
    <row r="206" spans="1:17" ht="15" customHeight="1" hidden="1">
      <c r="A206" s="118">
        <v>35</v>
      </c>
      <c r="B206" s="93" t="s">
        <v>1742</v>
      </c>
      <c r="C206" s="93" t="s">
        <v>1743</v>
      </c>
      <c r="D206" s="169">
        <v>44693</v>
      </c>
      <c r="E206" s="170" t="s">
        <v>24</v>
      </c>
      <c r="F206" s="98">
        <v>1</v>
      </c>
      <c r="G206" s="82">
        <f t="shared" si="14"/>
        <v>44</v>
      </c>
      <c r="H206" s="174"/>
      <c r="I206" s="83"/>
      <c r="J206" s="174"/>
      <c r="K206" s="95">
        <f t="shared" si="13"/>
      </c>
      <c r="L206" s="174"/>
      <c r="M206" s="83"/>
      <c r="O206" s="9"/>
      <c r="Q206" s="9"/>
    </row>
    <row r="207" spans="1:17" ht="15" customHeight="1" hidden="1">
      <c r="A207" s="118">
        <v>36</v>
      </c>
      <c r="B207" s="206" t="s">
        <v>1432</v>
      </c>
      <c r="C207" s="206" t="s">
        <v>1433</v>
      </c>
      <c r="D207" s="162">
        <v>44371</v>
      </c>
      <c r="E207" s="94" t="s">
        <v>15</v>
      </c>
      <c r="F207" s="98">
        <v>1</v>
      </c>
      <c r="G207" s="82">
        <f t="shared" si="14"/>
        <v>90</v>
      </c>
      <c r="H207" s="174"/>
      <c r="I207" s="83"/>
      <c r="J207" s="174"/>
      <c r="K207" s="95">
        <f t="shared" si="13"/>
      </c>
      <c r="L207" s="174"/>
      <c r="M207" s="83"/>
      <c r="O207" s="9"/>
      <c r="Q207" s="9"/>
    </row>
    <row r="208" spans="1:17" ht="15" customHeight="1" hidden="1">
      <c r="A208" s="118">
        <v>35</v>
      </c>
      <c r="B208" s="206" t="s">
        <v>1709</v>
      </c>
      <c r="C208" s="206" t="s">
        <v>1710</v>
      </c>
      <c r="D208" s="169">
        <v>44658</v>
      </c>
      <c r="E208" s="221" t="s">
        <v>24</v>
      </c>
      <c r="F208" s="98">
        <v>3</v>
      </c>
      <c r="G208" s="82">
        <f t="shared" si="14"/>
        <v>49</v>
      </c>
      <c r="H208" s="83"/>
      <c r="I208" s="83"/>
      <c r="J208" s="83"/>
      <c r="K208" s="95">
        <f t="shared" si="13"/>
      </c>
      <c r="L208" s="83"/>
      <c r="M208" s="83"/>
      <c r="O208" s="9"/>
      <c r="Q208" s="9"/>
    </row>
    <row r="209" spans="1:17" ht="15" customHeight="1" hidden="1">
      <c r="A209" s="118"/>
      <c r="B209" s="93" t="s">
        <v>1758</v>
      </c>
      <c r="C209" s="93" t="s">
        <v>1757</v>
      </c>
      <c r="D209" s="169">
        <v>44560</v>
      </c>
      <c r="E209" s="231" t="s">
        <v>175</v>
      </c>
      <c r="F209" s="200"/>
      <c r="G209" s="82">
        <f t="shared" si="14"/>
        <v>63</v>
      </c>
      <c r="H209" s="174"/>
      <c r="I209" s="83"/>
      <c r="J209" s="174"/>
      <c r="K209" s="95">
        <f t="shared" si="13"/>
      </c>
      <c r="L209" s="174"/>
      <c r="M209" s="174"/>
      <c r="O209" s="9"/>
      <c r="Q209" s="9"/>
    </row>
    <row r="210" spans="1:17" ht="15" customHeight="1" hidden="1">
      <c r="A210" s="118"/>
      <c r="B210" s="93" t="s">
        <v>1716</v>
      </c>
      <c r="C210" s="93" t="s">
        <v>1717</v>
      </c>
      <c r="D210" s="169">
        <v>44665</v>
      </c>
      <c r="E210" s="170" t="s">
        <v>30</v>
      </c>
      <c r="F210" s="98">
        <v>15</v>
      </c>
      <c r="G210" s="82">
        <f t="shared" si="14"/>
        <v>48</v>
      </c>
      <c r="H210" s="148"/>
      <c r="I210" s="83"/>
      <c r="J210" s="148"/>
      <c r="K210" s="95">
        <f t="shared" si="13"/>
      </c>
      <c r="L210" s="148"/>
      <c r="M210" s="83"/>
      <c r="O210" s="9"/>
      <c r="Q210" s="9"/>
    </row>
    <row r="211" spans="1:17" ht="15" customHeight="1" hidden="1">
      <c r="A211" s="118">
        <v>34</v>
      </c>
      <c r="B211" s="93" t="s">
        <v>1647</v>
      </c>
      <c r="C211" s="93" t="s">
        <v>1648</v>
      </c>
      <c r="D211" s="169">
        <v>44567</v>
      </c>
      <c r="E211" s="170" t="s">
        <v>39</v>
      </c>
      <c r="F211" s="214">
        <v>1</v>
      </c>
      <c r="G211" s="82">
        <f t="shared" si="14"/>
        <v>62</v>
      </c>
      <c r="H211" s="174"/>
      <c r="I211" s="83"/>
      <c r="J211" s="174"/>
      <c r="K211" s="95">
        <f t="shared" si="13"/>
      </c>
      <c r="L211" s="174"/>
      <c r="M211" s="83"/>
      <c r="O211" s="9"/>
      <c r="Q211" s="9"/>
    </row>
    <row r="212" spans="1:17" ht="15" customHeight="1" hidden="1">
      <c r="A212" s="118">
        <v>34</v>
      </c>
      <c r="B212" s="93" t="s">
        <v>1731</v>
      </c>
      <c r="C212" s="93" t="s">
        <v>1732</v>
      </c>
      <c r="D212" s="169">
        <v>44686</v>
      </c>
      <c r="E212" s="170" t="s">
        <v>30</v>
      </c>
      <c r="F212" s="98">
        <v>2</v>
      </c>
      <c r="G212" s="82">
        <f t="shared" si="14"/>
        <v>45</v>
      </c>
      <c r="H212" s="83"/>
      <c r="I212" s="83"/>
      <c r="J212" s="83"/>
      <c r="K212" s="95">
        <f t="shared" si="13"/>
      </c>
      <c r="L212" s="83"/>
      <c r="M212" s="83"/>
      <c r="O212" s="9"/>
      <c r="Q212" s="9"/>
    </row>
    <row r="213" spans="1:17" ht="15" customHeight="1" hidden="1">
      <c r="A213" s="118"/>
      <c r="B213" s="93" t="s">
        <v>1656</v>
      </c>
      <c r="C213" s="93" t="s">
        <v>1657</v>
      </c>
      <c r="D213" s="175">
        <v>44581</v>
      </c>
      <c r="E213" s="170" t="s">
        <v>36</v>
      </c>
      <c r="F213" s="200"/>
      <c r="G213" s="82">
        <f t="shared" si="14"/>
        <v>60</v>
      </c>
      <c r="H213" s="174"/>
      <c r="I213" s="83"/>
      <c r="J213" s="174"/>
      <c r="K213" s="95">
        <f t="shared" si="13"/>
      </c>
      <c r="L213" s="174"/>
      <c r="M213" s="83"/>
      <c r="O213" s="9"/>
      <c r="Q213" s="9"/>
    </row>
    <row r="214" spans="1:17" ht="15" customHeight="1" hidden="1">
      <c r="A214" s="118">
        <v>35</v>
      </c>
      <c r="B214" s="93" t="s">
        <v>1697</v>
      </c>
      <c r="C214" s="93" t="s">
        <v>1698</v>
      </c>
      <c r="D214" s="169">
        <v>44638</v>
      </c>
      <c r="E214" s="170" t="s">
        <v>36</v>
      </c>
      <c r="F214" s="200"/>
      <c r="G214" s="82">
        <f t="shared" si="14"/>
        <v>52</v>
      </c>
      <c r="H214" s="174"/>
      <c r="I214" s="83"/>
      <c r="J214" s="174"/>
      <c r="K214" s="95">
        <f t="shared" si="13"/>
      </c>
      <c r="L214" s="174"/>
      <c r="M214" s="83"/>
      <c r="O214" s="9"/>
      <c r="Q214" s="9"/>
    </row>
    <row r="215" spans="1:17" ht="15" customHeight="1" hidden="1">
      <c r="A215" s="118">
        <v>37</v>
      </c>
      <c r="B215" s="93" t="s">
        <v>1667</v>
      </c>
      <c r="C215" s="93" t="s">
        <v>1668</v>
      </c>
      <c r="D215" s="169">
        <v>44595</v>
      </c>
      <c r="E215" s="170" t="s">
        <v>67</v>
      </c>
      <c r="F215" s="200"/>
      <c r="G215" s="82">
        <f t="shared" si="14"/>
        <v>58</v>
      </c>
      <c r="H215" s="83"/>
      <c r="I215" s="83"/>
      <c r="J215" s="83"/>
      <c r="K215" s="95">
        <f t="shared" si="13"/>
      </c>
      <c r="L215" s="83"/>
      <c r="M215" s="83"/>
      <c r="O215" s="9"/>
      <c r="Q215" s="9"/>
    </row>
    <row r="216" spans="1:17" ht="15" customHeight="1" hidden="1">
      <c r="A216" s="118">
        <v>38</v>
      </c>
      <c r="B216" s="93" t="s">
        <v>1596</v>
      </c>
      <c r="C216" s="93" t="s">
        <v>1596</v>
      </c>
      <c r="D216" s="169">
        <v>44511</v>
      </c>
      <c r="E216" s="170" t="s">
        <v>67</v>
      </c>
      <c r="F216" s="200"/>
      <c r="G216" s="82">
        <f t="shared" si="14"/>
        <v>70</v>
      </c>
      <c r="H216" s="83"/>
      <c r="I216" s="83"/>
      <c r="J216" s="83"/>
      <c r="K216" s="95">
        <f t="shared" si="13"/>
      </c>
      <c r="L216" s="83"/>
      <c r="M216" s="83"/>
      <c r="O216" s="9"/>
      <c r="Q216" s="9"/>
    </row>
    <row r="217" spans="1:17" ht="15" customHeight="1" hidden="1">
      <c r="A217" s="118">
        <v>29</v>
      </c>
      <c r="B217" s="93" t="s">
        <v>1495</v>
      </c>
      <c r="C217" s="93" t="s">
        <v>1495</v>
      </c>
      <c r="D217" s="156">
        <v>44420</v>
      </c>
      <c r="E217" s="132" t="s">
        <v>67</v>
      </c>
      <c r="F217" s="146"/>
      <c r="G217" s="82">
        <f t="shared" si="14"/>
        <v>83</v>
      </c>
      <c r="H217" s="83"/>
      <c r="I217" s="83"/>
      <c r="J217" s="83"/>
      <c r="K217" s="95">
        <f t="shared" si="13"/>
      </c>
      <c r="L217" s="148"/>
      <c r="M217" s="83"/>
      <c r="O217" s="9"/>
      <c r="Q217" s="9"/>
    </row>
    <row r="218" spans="1:17" ht="15" customHeight="1" hidden="1">
      <c r="A218" s="118">
        <v>26</v>
      </c>
      <c r="B218" s="93" t="s">
        <v>1676</v>
      </c>
      <c r="C218" s="93" t="s">
        <v>1676</v>
      </c>
      <c r="D218" s="169">
        <v>44616</v>
      </c>
      <c r="E218" s="170" t="s">
        <v>24</v>
      </c>
      <c r="F218" s="98">
        <v>2</v>
      </c>
      <c r="G218" s="82">
        <f t="shared" si="14"/>
        <v>55</v>
      </c>
      <c r="H218" s="174"/>
      <c r="I218" s="83"/>
      <c r="J218" s="174"/>
      <c r="K218" s="95">
        <f t="shared" si="13"/>
      </c>
      <c r="L218" s="174"/>
      <c r="M218" s="83"/>
      <c r="O218" s="9"/>
      <c r="Q218" s="9"/>
    </row>
    <row r="219" spans="1:17" ht="15" customHeight="1" hidden="1">
      <c r="A219" s="118">
        <v>27</v>
      </c>
      <c r="B219" s="93" t="s">
        <v>1182</v>
      </c>
      <c r="C219" s="93" t="s">
        <v>1183</v>
      </c>
      <c r="D219" s="169">
        <v>44665</v>
      </c>
      <c r="E219" s="170" t="s">
        <v>30</v>
      </c>
      <c r="F219" s="98">
        <v>3</v>
      </c>
      <c r="G219" s="82">
        <f t="shared" si="14"/>
        <v>48</v>
      </c>
      <c r="H219" s="83"/>
      <c r="I219" s="83"/>
      <c r="J219" s="83"/>
      <c r="K219" s="95">
        <f t="shared" si="13"/>
      </c>
      <c r="L219" s="83"/>
      <c r="M219" s="83"/>
      <c r="O219" s="9"/>
      <c r="Q219" s="9"/>
    </row>
    <row r="220" spans="1:17" ht="15" customHeight="1" hidden="1">
      <c r="A220" s="118">
        <v>28</v>
      </c>
      <c r="B220" s="93" t="s">
        <v>1627</v>
      </c>
      <c r="C220" s="93" t="s">
        <v>1626</v>
      </c>
      <c r="D220" s="169">
        <v>44553</v>
      </c>
      <c r="E220" s="131" t="s">
        <v>24</v>
      </c>
      <c r="F220" s="98">
        <v>2</v>
      </c>
      <c r="G220" s="82">
        <f t="shared" si="14"/>
        <v>64</v>
      </c>
      <c r="H220" s="83"/>
      <c r="I220" s="83"/>
      <c r="J220" s="83"/>
      <c r="K220" s="95">
        <f t="shared" si="13"/>
      </c>
      <c r="L220" s="83"/>
      <c r="M220" s="83"/>
      <c r="O220" s="9"/>
      <c r="Q220" s="9"/>
    </row>
    <row r="221" spans="1:17" ht="15" customHeight="1" hidden="1">
      <c r="A221" s="118">
        <v>29</v>
      </c>
      <c r="B221" s="93" t="s">
        <v>1672</v>
      </c>
      <c r="C221" s="93" t="s">
        <v>1673</v>
      </c>
      <c r="D221" s="169">
        <v>44602</v>
      </c>
      <c r="E221" s="170" t="s">
        <v>24</v>
      </c>
      <c r="F221" s="98">
        <v>1</v>
      </c>
      <c r="G221" s="82">
        <f t="shared" si="14"/>
        <v>57</v>
      </c>
      <c r="H221" s="174"/>
      <c r="I221" s="83"/>
      <c r="J221" s="174"/>
      <c r="K221" s="95">
        <f t="shared" si="13"/>
      </c>
      <c r="L221" s="174"/>
      <c r="M221" s="83"/>
      <c r="O221" s="9"/>
      <c r="Q221" s="9"/>
    </row>
    <row r="222" spans="1:17" ht="15" customHeight="1" hidden="1">
      <c r="A222" s="118">
        <v>30</v>
      </c>
      <c r="B222" s="206" t="s">
        <v>1686</v>
      </c>
      <c r="C222" s="206" t="s">
        <v>1687</v>
      </c>
      <c r="D222" s="169">
        <v>44637</v>
      </c>
      <c r="E222" s="225" t="s">
        <v>30</v>
      </c>
      <c r="F222" s="98">
        <v>2</v>
      </c>
      <c r="G222" s="82">
        <f t="shared" si="14"/>
        <v>52</v>
      </c>
      <c r="H222" s="83"/>
      <c r="I222" s="83"/>
      <c r="J222" s="83"/>
      <c r="K222" s="95">
        <f t="shared" si="13"/>
      </c>
      <c r="L222" s="83"/>
      <c r="M222" s="83"/>
      <c r="O222" s="9"/>
      <c r="Q222" s="9"/>
    </row>
    <row r="223" spans="1:17" ht="15" customHeight="1" hidden="1">
      <c r="A223" s="118">
        <v>31</v>
      </c>
      <c r="B223" s="93" t="s">
        <v>1617</v>
      </c>
      <c r="C223" s="93" t="s">
        <v>1618</v>
      </c>
      <c r="D223" s="169">
        <v>44532</v>
      </c>
      <c r="E223" s="170" t="s">
        <v>24</v>
      </c>
      <c r="F223" s="98">
        <v>3</v>
      </c>
      <c r="G223" s="82">
        <f t="shared" si="14"/>
        <v>67</v>
      </c>
      <c r="H223" s="174"/>
      <c r="I223" s="83"/>
      <c r="J223" s="174"/>
      <c r="K223" s="95">
        <f t="shared" si="13"/>
      </c>
      <c r="L223" s="174"/>
      <c r="M223" s="83"/>
      <c r="O223" s="9"/>
      <c r="Q223" s="9"/>
    </row>
    <row r="224" spans="1:17" ht="15" customHeight="1" hidden="1">
      <c r="A224" s="118">
        <v>31</v>
      </c>
      <c r="B224" s="93" t="s">
        <v>1726</v>
      </c>
      <c r="C224" s="93" t="s">
        <v>1727</v>
      </c>
      <c r="D224" s="169">
        <v>44679</v>
      </c>
      <c r="E224" s="222" t="s">
        <v>21</v>
      </c>
      <c r="F224" s="200"/>
      <c r="G224" s="82">
        <f t="shared" si="14"/>
        <v>46</v>
      </c>
      <c r="H224" s="83"/>
      <c r="I224" s="83"/>
      <c r="J224" s="83"/>
      <c r="K224" s="95">
        <f t="shared" si="13"/>
      </c>
      <c r="L224" s="83"/>
      <c r="M224" s="83"/>
      <c r="O224" s="9"/>
      <c r="Q224" s="9"/>
    </row>
    <row r="225" spans="1:17" ht="15" customHeight="1" hidden="1">
      <c r="A225" s="118"/>
      <c r="B225" s="93" t="s">
        <v>1669</v>
      </c>
      <c r="C225" s="93" t="s">
        <v>1670</v>
      </c>
      <c r="D225" s="169">
        <v>44602</v>
      </c>
      <c r="E225" s="170" t="s">
        <v>30</v>
      </c>
      <c r="F225" s="98">
        <v>3</v>
      </c>
      <c r="G225" s="82">
        <f t="shared" si="14"/>
        <v>57</v>
      </c>
      <c r="H225" s="174"/>
      <c r="I225" s="83"/>
      <c r="J225" s="174"/>
      <c r="K225" s="95">
        <f t="shared" si="13"/>
      </c>
      <c r="L225" s="174"/>
      <c r="M225" s="83"/>
      <c r="O225" s="9"/>
      <c r="Q225" s="9"/>
    </row>
    <row r="226" spans="1:17" ht="15" customHeight="1" hidden="1">
      <c r="A226" s="118">
        <v>32</v>
      </c>
      <c r="B226" s="93" t="s">
        <v>16</v>
      </c>
      <c r="C226" s="93" t="s">
        <v>17</v>
      </c>
      <c r="D226" s="162">
        <v>44322</v>
      </c>
      <c r="E226" s="94" t="s">
        <v>15</v>
      </c>
      <c r="F226" s="98">
        <v>1</v>
      </c>
      <c r="G226" s="82">
        <f t="shared" si="14"/>
        <v>97</v>
      </c>
      <c r="H226" s="83"/>
      <c r="I226" s="83"/>
      <c r="J226" s="83"/>
      <c r="K226" s="95">
        <f t="shared" si="13"/>
      </c>
      <c r="L226" s="83"/>
      <c r="M226" s="83"/>
      <c r="O226" s="9"/>
      <c r="Q226" s="9"/>
    </row>
    <row r="227" spans="1:17" ht="15" customHeight="1" hidden="1">
      <c r="A227" s="118">
        <v>33</v>
      </c>
      <c r="B227" s="10" t="s">
        <v>1666</v>
      </c>
      <c r="C227" s="10" t="s">
        <v>1666</v>
      </c>
      <c r="D227" s="172">
        <v>44595</v>
      </c>
      <c r="E227" s="11" t="s">
        <v>41</v>
      </c>
      <c r="F227" s="207"/>
      <c r="G227" s="82">
        <f t="shared" si="14"/>
        <v>58</v>
      </c>
      <c r="H227" s="83"/>
      <c r="I227" s="83"/>
      <c r="J227" s="83"/>
      <c r="K227" s="95">
        <f aca="true" t="shared" si="15" ref="K227:K253">IF(J227&lt;&gt;0,-(J227-H227)/J227,"")</f>
      </c>
      <c r="L227" s="83"/>
      <c r="M227" s="83"/>
      <c r="O227" s="9"/>
      <c r="Q227" s="9"/>
    </row>
    <row r="228" spans="1:17" ht="15" customHeight="1" hidden="1">
      <c r="A228" s="118">
        <v>36</v>
      </c>
      <c r="B228" s="10" t="s">
        <v>1566</v>
      </c>
      <c r="C228" s="10" t="s">
        <v>1567</v>
      </c>
      <c r="D228" s="164">
        <v>44483</v>
      </c>
      <c r="E228" s="22" t="s">
        <v>67</v>
      </c>
      <c r="F228" s="143"/>
      <c r="G228" s="82">
        <f aca="true" t="shared" si="16" ref="G228:G253">ROUNDUP(DATEDIF(D228,$B$258,"d")/7,0)</f>
        <v>74</v>
      </c>
      <c r="H228" s="83"/>
      <c r="I228" s="83"/>
      <c r="J228" s="83"/>
      <c r="K228" s="95">
        <f t="shared" si="15"/>
      </c>
      <c r="L228" s="148"/>
      <c r="M228" s="83"/>
      <c r="O228" s="9"/>
      <c r="Q228" s="9"/>
    </row>
    <row r="229" spans="1:17" ht="15" customHeight="1" hidden="1">
      <c r="A229" s="118">
        <v>39</v>
      </c>
      <c r="B229" s="93" t="s">
        <v>1582</v>
      </c>
      <c r="C229" s="93" t="s">
        <v>1582</v>
      </c>
      <c r="D229" s="159">
        <v>44497</v>
      </c>
      <c r="E229" s="131" t="s">
        <v>15</v>
      </c>
      <c r="F229" s="97">
        <v>1</v>
      </c>
      <c r="G229" s="82">
        <f t="shared" si="16"/>
        <v>72</v>
      </c>
      <c r="H229" s="83"/>
      <c r="I229" s="83"/>
      <c r="J229" s="83"/>
      <c r="K229" s="95">
        <f t="shared" si="15"/>
      </c>
      <c r="L229" s="83"/>
      <c r="M229" s="83"/>
      <c r="O229" s="9"/>
      <c r="Q229" s="9"/>
    </row>
    <row r="230" spans="1:17" ht="15" customHeight="1" hidden="1">
      <c r="A230" s="118"/>
      <c r="B230" s="93" t="s">
        <v>1712</v>
      </c>
      <c r="C230" s="93" t="s">
        <v>1713</v>
      </c>
      <c r="D230" s="169">
        <v>44665</v>
      </c>
      <c r="E230" s="170" t="s">
        <v>21</v>
      </c>
      <c r="F230" s="200"/>
      <c r="G230" s="82">
        <f t="shared" si="16"/>
        <v>48</v>
      </c>
      <c r="H230" s="83"/>
      <c r="I230" s="83"/>
      <c r="J230" s="83"/>
      <c r="K230" s="95">
        <f t="shared" si="15"/>
      </c>
      <c r="L230" s="83"/>
      <c r="M230" s="83"/>
      <c r="O230" s="9"/>
      <c r="Q230" s="9"/>
    </row>
    <row r="231" spans="1:17" ht="15" customHeight="1" hidden="1">
      <c r="A231" s="118"/>
      <c r="B231" s="93" t="s">
        <v>1722</v>
      </c>
      <c r="C231" s="93" t="s">
        <v>1723</v>
      </c>
      <c r="D231" s="169">
        <v>44672</v>
      </c>
      <c r="E231" s="202" t="s">
        <v>230</v>
      </c>
      <c r="F231" s="200"/>
      <c r="G231" s="82">
        <f t="shared" si="16"/>
        <v>47</v>
      </c>
      <c r="H231" s="83"/>
      <c r="I231" s="83"/>
      <c r="J231" s="83"/>
      <c r="K231" s="95">
        <f t="shared" si="15"/>
      </c>
      <c r="L231" s="83"/>
      <c r="M231" s="83"/>
      <c r="O231" s="9"/>
      <c r="Q231" s="9"/>
    </row>
    <row r="232" spans="1:17" ht="15" customHeight="1" hidden="1">
      <c r="A232" s="118"/>
      <c r="B232" s="93" t="s">
        <v>1711</v>
      </c>
      <c r="C232" s="93" t="s">
        <v>1711</v>
      </c>
      <c r="D232" s="169">
        <v>44658</v>
      </c>
      <c r="E232" s="170" t="s">
        <v>21</v>
      </c>
      <c r="F232" s="200"/>
      <c r="G232" s="82">
        <f t="shared" si="16"/>
        <v>49</v>
      </c>
      <c r="H232" s="83"/>
      <c r="I232" s="83"/>
      <c r="J232" s="83"/>
      <c r="K232" s="95">
        <f t="shared" si="15"/>
      </c>
      <c r="L232" s="83"/>
      <c r="M232" s="83"/>
      <c r="O232" s="9"/>
      <c r="Q232" s="9"/>
    </row>
    <row r="233" spans="1:17" ht="15" customHeight="1" hidden="1">
      <c r="A233" s="118">
        <v>36</v>
      </c>
      <c r="B233" s="93" t="s">
        <v>1705</v>
      </c>
      <c r="C233" s="93" t="s">
        <v>1706</v>
      </c>
      <c r="D233" s="169">
        <v>44651</v>
      </c>
      <c r="E233" s="170" t="s">
        <v>30</v>
      </c>
      <c r="F233" s="98">
        <v>5</v>
      </c>
      <c r="G233" s="82">
        <f t="shared" si="16"/>
        <v>50</v>
      </c>
      <c r="H233" s="174"/>
      <c r="I233" s="83"/>
      <c r="J233" s="174"/>
      <c r="K233" s="95">
        <f t="shared" si="15"/>
      </c>
      <c r="L233" s="174"/>
      <c r="M233" s="83"/>
      <c r="O233" s="9"/>
      <c r="Q233" s="9"/>
    </row>
    <row r="234" spans="1:17" ht="15" customHeight="1" hidden="1">
      <c r="A234" s="118">
        <v>34</v>
      </c>
      <c r="B234" s="93" t="s">
        <v>1694</v>
      </c>
      <c r="C234" s="93" t="s">
        <v>1694</v>
      </c>
      <c r="D234" s="169">
        <v>44637</v>
      </c>
      <c r="E234" s="202" t="s">
        <v>281</v>
      </c>
      <c r="F234" s="171">
        <v>44</v>
      </c>
      <c r="G234" s="82">
        <f t="shared" si="16"/>
        <v>52</v>
      </c>
      <c r="H234" s="174"/>
      <c r="I234" s="83"/>
      <c r="J234" s="174"/>
      <c r="K234" s="95">
        <f t="shared" si="15"/>
      </c>
      <c r="L234" s="174"/>
      <c r="M234" s="83"/>
      <c r="O234" s="9"/>
      <c r="Q234" s="9"/>
    </row>
    <row r="235" spans="1:17" ht="15" customHeight="1" hidden="1">
      <c r="A235" s="118">
        <v>37</v>
      </c>
      <c r="B235" s="93" t="s">
        <v>1651</v>
      </c>
      <c r="C235" s="203">
        <v>355</v>
      </c>
      <c r="D235" s="169">
        <v>44574</v>
      </c>
      <c r="E235" s="131" t="s">
        <v>41</v>
      </c>
      <c r="F235" s="177"/>
      <c r="G235" s="82">
        <f t="shared" si="16"/>
        <v>61</v>
      </c>
      <c r="H235" s="83"/>
      <c r="I235" s="83"/>
      <c r="J235" s="83"/>
      <c r="K235" s="95">
        <f t="shared" si="15"/>
      </c>
      <c r="L235" s="83"/>
      <c r="M235" s="83"/>
      <c r="O235" s="9"/>
      <c r="Q235" s="9"/>
    </row>
    <row r="236" spans="1:17" ht="15" customHeight="1" hidden="1">
      <c r="A236" s="118">
        <v>32</v>
      </c>
      <c r="B236" s="93" t="s">
        <v>1703</v>
      </c>
      <c r="C236" s="93" t="s">
        <v>1704</v>
      </c>
      <c r="D236" s="169">
        <v>44651</v>
      </c>
      <c r="E236" s="170" t="s">
        <v>21</v>
      </c>
      <c r="F236" s="200"/>
      <c r="G236" s="82">
        <f t="shared" si="16"/>
        <v>50</v>
      </c>
      <c r="H236" s="174"/>
      <c r="I236" s="83"/>
      <c r="J236" s="174"/>
      <c r="K236" s="95">
        <f t="shared" si="15"/>
      </c>
      <c r="L236" s="174"/>
      <c r="M236" s="83"/>
      <c r="O236" s="9"/>
      <c r="Q236" s="9"/>
    </row>
    <row r="237" spans="1:17" ht="15" customHeight="1" hidden="1">
      <c r="A237" s="118">
        <v>34</v>
      </c>
      <c r="B237" s="93" t="s">
        <v>1463</v>
      </c>
      <c r="C237" s="93" t="s">
        <v>1464</v>
      </c>
      <c r="D237" s="160">
        <v>44392</v>
      </c>
      <c r="E237" s="132" t="s">
        <v>39</v>
      </c>
      <c r="F237" s="208">
        <v>1</v>
      </c>
      <c r="G237" s="82">
        <f t="shared" si="16"/>
        <v>87</v>
      </c>
      <c r="H237" s="83"/>
      <c r="I237" s="83"/>
      <c r="J237" s="83"/>
      <c r="K237" s="95">
        <f t="shared" si="15"/>
      </c>
      <c r="L237" s="83"/>
      <c r="M237" s="83"/>
      <c r="O237" s="9"/>
      <c r="Q237" s="9"/>
    </row>
    <row r="238" spans="1:17" ht="15" customHeight="1" hidden="1">
      <c r="A238" s="118">
        <v>35</v>
      </c>
      <c r="B238" s="10" t="s">
        <v>1695</v>
      </c>
      <c r="C238" s="10" t="s">
        <v>1696</v>
      </c>
      <c r="D238" s="172">
        <v>44637</v>
      </c>
      <c r="E238" s="173" t="s">
        <v>30</v>
      </c>
      <c r="F238" s="97">
        <v>35</v>
      </c>
      <c r="G238" s="82">
        <f t="shared" si="16"/>
        <v>52</v>
      </c>
      <c r="H238" s="174"/>
      <c r="I238" s="83"/>
      <c r="J238" s="174"/>
      <c r="K238" s="95">
        <f t="shared" si="15"/>
      </c>
      <c r="L238" s="174"/>
      <c r="M238" s="83"/>
      <c r="O238" s="9"/>
      <c r="Q238" s="9"/>
    </row>
    <row r="239" spans="1:17" ht="15" customHeight="1" hidden="1">
      <c r="A239" s="118">
        <v>36</v>
      </c>
      <c r="B239" s="93" t="s">
        <v>1688</v>
      </c>
      <c r="C239" s="93" t="s">
        <v>1689</v>
      </c>
      <c r="D239" s="169">
        <v>44630</v>
      </c>
      <c r="E239" s="170" t="s">
        <v>36</v>
      </c>
      <c r="F239" s="200"/>
      <c r="G239" s="82">
        <f t="shared" si="16"/>
        <v>53</v>
      </c>
      <c r="H239" s="83"/>
      <c r="I239" s="83"/>
      <c r="J239" s="83"/>
      <c r="K239" s="95">
        <f t="shared" si="15"/>
      </c>
      <c r="L239" s="83"/>
      <c r="M239" s="83"/>
      <c r="O239" s="9"/>
      <c r="Q239" s="9"/>
    </row>
    <row r="240" spans="1:17" ht="15" customHeight="1" hidden="1">
      <c r="A240" s="118">
        <v>37</v>
      </c>
      <c r="B240" s="93" t="s">
        <v>1681</v>
      </c>
      <c r="C240" s="93" t="s">
        <v>1682</v>
      </c>
      <c r="D240" s="169">
        <v>44616</v>
      </c>
      <c r="E240" s="170" t="s">
        <v>30</v>
      </c>
      <c r="F240" s="208">
        <v>4</v>
      </c>
      <c r="G240" s="82">
        <f t="shared" si="16"/>
        <v>55</v>
      </c>
      <c r="H240" s="174"/>
      <c r="I240" s="83"/>
      <c r="J240" s="174"/>
      <c r="K240" s="95">
        <f t="shared" si="15"/>
      </c>
      <c r="L240" s="174"/>
      <c r="M240" s="83"/>
      <c r="O240" s="9"/>
      <c r="Q240" s="9"/>
    </row>
    <row r="241" spans="1:17" ht="15" customHeight="1" hidden="1">
      <c r="A241" s="118">
        <v>40</v>
      </c>
      <c r="B241" s="93" t="s">
        <v>1630</v>
      </c>
      <c r="C241" s="93" t="s">
        <v>1631</v>
      </c>
      <c r="D241" s="169">
        <v>44553</v>
      </c>
      <c r="E241" s="170" t="s">
        <v>67</v>
      </c>
      <c r="F241" s="216"/>
      <c r="G241" s="82">
        <f t="shared" si="16"/>
        <v>64</v>
      </c>
      <c r="H241" s="83"/>
      <c r="I241" s="83"/>
      <c r="J241" s="83"/>
      <c r="K241" s="95">
        <f t="shared" si="15"/>
      </c>
      <c r="L241" s="83"/>
      <c r="M241" s="83"/>
      <c r="O241" s="9"/>
      <c r="Q241" s="9"/>
    </row>
    <row r="242" spans="1:17" ht="15" customHeight="1" hidden="1">
      <c r="A242" s="118">
        <v>41</v>
      </c>
      <c r="B242" s="93" t="s">
        <v>1554</v>
      </c>
      <c r="C242" s="93" t="s">
        <v>1555</v>
      </c>
      <c r="D242" s="162">
        <v>44469</v>
      </c>
      <c r="E242" s="94" t="s">
        <v>67</v>
      </c>
      <c r="F242" s="216"/>
      <c r="G242" s="82">
        <f t="shared" si="16"/>
        <v>76</v>
      </c>
      <c r="H242" s="148"/>
      <c r="I242" s="83"/>
      <c r="J242" s="148"/>
      <c r="K242" s="95">
        <f t="shared" si="15"/>
      </c>
      <c r="L242" s="148"/>
      <c r="M242" s="83"/>
      <c r="O242" s="9"/>
      <c r="Q242" s="9"/>
    </row>
    <row r="243" spans="1:17" ht="15" customHeight="1" hidden="1">
      <c r="A243" s="118">
        <v>42</v>
      </c>
      <c r="B243" s="93" t="s">
        <v>1496</v>
      </c>
      <c r="C243" s="93" t="s">
        <v>1497</v>
      </c>
      <c r="D243" s="156">
        <v>44420</v>
      </c>
      <c r="E243" s="131" t="s">
        <v>15</v>
      </c>
      <c r="F243" s="218">
        <v>1</v>
      </c>
      <c r="G243" s="82">
        <f t="shared" si="16"/>
        <v>83</v>
      </c>
      <c r="H243" s="174"/>
      <c r="I243" s="83"/>
      <c r="J243" s="174"/>
      <c r="K243" s="95">
        <f t="shared" si="15"/>
      </c>
      <c r="L243" s="174"/>
      <c r="M243" s="83"/>
      <c r="O243" s="9"/>
      <c r="Q243" s="9"/>
    </row>
    <row r="244" spans="1:17" ht="15" customHeight="1" hidden="1">
      <c r="A244" s="118">
        <v>43</v>
      </c>
      <c r="B244" s="23" t="s">
        <v>1561</v>
      </c>
      <c r="C244" s="23" t="s">
        <v>1562</v>
      </c>
      <c r="D244" s="161">
        <v>44476</v>
      </c>
      <c r="E244" s="22" t="s">
        <v>67</v>
      </c>
      <c r="F244" s="216"/>
      <c r="G244" s="82">
        <f t="shared" si="16"/>
        <v>75</v>
      </c>
      <c r="H244" s="148"/>
      <c r="I244" s="83"/>
      <c r="J244" s="148"/>
      <c r="K244" s="95">
        <f t="shared" si="15"/>
      </c>
      <c r="L244" s="148"/>
      <c r="M244" s="83"/>
      <c r="O244" s="9"/>
      <c r="Q244" s="9"/>
    </row>
    <row r="245" spans="1:17" ht="15" customHeight="1" hidden="1">
      <c r="A245" s="118">
        <v>44</v>
      </c>
      <c r="B245" s="23" t="s">
        <v>1524</v>
      </c>
      <c r="C245" s="23" t="s">
        <v>1525</v>
      </c>
      <c r="D245" s="159">
        <v>44441</v>
      </c>
      <c r="E245" s="25" t="s">
        <v>67</v>
      </c>
      <c r="F245" s="207"/>
      <c r="G245" s="82">
        <f t="shared" si="16"/>
        <v>80</v>
      </c>
      <c r="H245" s="148"/>
      <c r="I245" s="83"/>
      <c r="J245" s="148"/>
      <c r="K245" s="95">
        <f t="shared" si="15"/>
      </c>
      <c r="L245" s="148"/>
      <c r="M245" s="83"/>
      <c r="O245" s="9"/>
      <c r="Q245" s="9"/>
    </row>
    <row r="246" spans="1:17" ht="15" customHeight="1" hidden="1">
      <c r="A246" s="118">
        <v>45</v>
      </c>
      <c r="B246" s="93" t="s">
        <v>1664</v>
      </c>
      <c r="C246" s="203" t="s">
        <v>1665</v>
      </c>
      <c r="D246" s="169">
        <v>44588</v>
      </c>
      <c r="E246" s="170" t="s">
        <v>230</v>
      </c>
      <c r="F246" s="215"/>
      <c r="G246" s="82">
        <f t="shared" si="16"/>
        <v>59</v>
      </c>
      <c r="H246" s="83"/>
      <c r="I246" s="83"/>
      <c r="J246" s="83"/>
      <c r="K246" s="95">
        <f t="shared" si="15"/>
      </c>
      <c r="L246" s="83"/>
      <c r="M246" s="83"/>
      <c r="O246" s="9"/>
      <c r="Q246" s="9"/>
    </row>
    <row r="247" spans="1:17" ht="15" customHeight="1" hidden="1">
      <c r="A247" s="118">
        <v>38</v>
      </c>
      <c r="B247" s="93" t="s">
        <v>1677</v>
      </c>
      <c r="C247" s="93" t="s">
        <v>1678</v>
      </c>
      <c r="D247" s="169">
        <v>44609</v>
      </c>
      <c r="E247" s="170" t="s">
        <v>36</v>
      </c>
      <c r="F247" s="200"/>
      <c r="G247" s="82">
        <f t="shared" si="16"/>
        <v>56</v>
      </c>
      <c r="H247" s="174"/>
      <c r="I247" s="83"/>
      <c r="J247" s="174"/>
      <c r="K247" s="95">
        <f t="shared" si="15"/>
      </c>
      <c r="L247" s="174"/>
      <c r="M247" s="83"/>
      <c r="O247" s="9"/>
      <c r="Q247" s="9"/>
    </row>
    <row r="248" spans="1:17" ht="15" customHeight="1" hidden="1">
      <c r="A248" s="118"/>
      <c r="B248" s="93" t="s">
        <v>1628</v>
      </c>
      <c r="C248" s="93" t="s">
        <v>1629</v>
      </c>
      <c r="D248" s="169">
        <v>44553</v>
      </c>
      <c r="E248" s="170" t="s">
        <v>15</v>
      </c>
      <c r="F248" s="98">
        <v>1</v>
      </c>
      <c r="G248" s="82">
        <f t="shared" si="16"/>
        <v>64</v>
      </c>
      <c r="H248" s="83"/>
      <c r="I248" s="83"/>
      <c r="J248" s="83"/>
      <c r="K248" s="95">
        <f t="shared" si="15"/>
      </c>
      <c r="L248" s="83"/>
      <c r="M248" s="83"/>
      <c r="O248" s="9"/>
      <c r="Q248" s="9"/>
    </row>
    <row r="249" spans="1:17" ht="15" customHeight="1" hidden="1">
      <c r="A249" s="118"/>
      <c r="B249" s="93" t="s">
        <v>1685</v>
      </c>
      <c r="C249" s="93" t="s">
        <v>1685</v>
      </c>
      <c r="D249" s="169">
        <v>44623</v>
      </c>
      <c r="E249" s="170" t="s">
        <v>30</v>
      </c>
      <c r="F249" s="98">
        <v>23</v>
      </c>
      <c r="G249" s="82">
        <f t="shared" si="16"/>
        <v>54</v>
      </c>
      <c r="H249" s="83"/>
      <c r="I249" s="83"/>
      <c r="J249" s="83"/>
      <c r="K249" s="95">
        <f t="shared" si="15"/>
      </c>
      <c r="L249" s="83"/>
      <c r="M249" s="83"/>
      <c r="O249" s="9"/>
      <c r="Q249" s="9"/>
    </row>
    <row r="250" spans="1:17" ht="15" customHeight="1" hidden="1">
      <c r="A250" s="118">
        <v>31</v>
      </c>
      <c r="B250" s="93" t="s">
        <v>1662</v>
      </c>
      <c r="C250" s="203" t="s">
        <v>1663</v>
      </c>
      <c r="D250" s="169">
        <v>44588</v>
      </c>
      <c r="E250" s="170" t="s">
        <v>30</v>
      </c>
      <c r="F250" s="98">
        <v>4</v>
      </c>
      <c r="G250" s="82">
        <f t="shared" si="16"/>
        <v>59</v>
      </c>
      <c r="H250" s="83"/>
      <c r="I250" s="83"/>
      <c r="J250" s="83"/>
      <c r="K250" s="95">
        <f t="shared" si="15"/>
      </c>
      <c r="L250" s="83"/>
      <c r="M250" s="83"/>
      <c r="O250" s="9"/>
      <c r="Q250" s="9"/>
    </row>
    <row r="251" spans="1:17" ht="15" customHeight="1" hidden="1">
      <c r="A251" s="118">
        <v>30</v>
      </c>
      <c r="B251" s="93" t="s">
        <v>1576</v>
      </c>
      <c r="C251" s="93" t="s">
        <v>1577</v>
      </c>
      <c r="D251" s="162">
        <v>44490</v>
      </c>
      <c r="E251" s="94" t="s">
        <v>67</v>
      </c>
      <c r="F251" s="146"/>
      <c r="G251" s="82">
        <f t="shared" si="16"/>
        <v>73</v>
      </c>
      <c r="H251" s="83"/>
      <c r="I251" s="83"/>
      <c r="J251" s="83"/>
      <c r="K251" s="95">
        <f t="shared" si="15"/>
      </c>
      <c r="L251" s="83"/>
      <c r="M251" s="83"/>
      <c r="O251" s="9"/>
      <c r="Q251" s="9"/>
    </row>
    <row r="252" spans="1:17" ht="15" customHeight="1" hidden="1">
      <c r="A252" s="118">
        <v>31</v>
      </c>
      <c r="B252" s="93" t="s">
        <v>1591</v>
      </c>
      <c r="C252" s="93" t="s">
        <v>1592</v>
      </c>
      <c r="D252" s="156">
        <v>44504</v>
      </c>
      <c r="E252" s="25" t="s">
        <v>67</v>
      </c>
      <c r="F252" s="200"/>
      <c r="G252" s="82">
        <f t="shared" si="16"/>
        <v>71</v>
      </c>
      <c r="H252" s="83"/>
      <c r="I252" s="83"/>
      <c r="J252" s="83"/>
      <c r="K252" s="95">
        <f t="shared" si="15"/>
      </c>
      <c r="L252" s="83"/>
      <c r="M252" s="83"/>
      <c r="O252" s="9"/>
      <c r="Q252" s="9"/>
    </row>
    <row r="253" spans="1:17" ht="15" customHeight="1" hidden="1">
      <c r="A253" s="118">
        <v>32</v>
      </c>
      <c r="B253" s="93" t="s">
        <v>1558</v>
      </c>
      <c r="C253" s="93" t="s">
        <v>1558</v>
      </c>
      <c r="D253" s="156">
        <v>44469</v>
      </c>
      <c r="E253" s="131" t="s">
        <v>36</v>
      </c>
      <c r="F253" s="146"/>
      <c r="G253" s="82">
        <f t="shared" si="16"/>
        <v>76</v>
      </c>
      <c r="H253" s="83"/>
      <c r="I253" s="83"/>
      <c r="J253" s="83"/>
      <c r="K253" s="95">
        <f t="shared" si="15"/>
      </c>
      <c r="L253" s="83"/>
      <c r="M253" s="83"/>
      <c r="O253" s="9"/>
      <c r="Q253" s="9"/>
    </row>
    <row r="254" spans="1:14" ht="16.5">
      <c r="A254" s="6"/>
      <c r="B254" s="28"/>
      <c r="C254" s="28"/>
      <c r="D254" s="155"/>
      <c r="E254" s="22"/>
      <c r="F254" s="29"/>
      <c r="G254" s="80"/>
      <c r="H254" s="7"/>
      <c r="I254" s="7"/>
      <c r="J254" s="7"/>
      <c r="K254" s="7"/>
      <c r="L254" s="7"/>
      <c r="M254" s="7"/>
      <c r="N254" s="26"/>
    </row>
    <row r="255" spans="1:14" ht="16.5">
      <c r="A255" s="30"/>
      <c r="B255" s="30" t="s">
        <v>1213</v>
      </c>
      <c r="C255" s="30"/>
      <c r="D255" s="32"/>
      <c r="E255" s="30"/>
      <c r="F255" s="31"/>
      <c r="G255" s="32"/>
      <c r="H255" s="134">
        <f>SUM(H15:H253)</f>
        <v>464218716</v>
      </c>
      <c r="I255" s="134">
        <f>SUM(I15:I253)</f>
        <v>230363</v>
      </c>
      <c r="J255" s="134">
        <v>313634298</v>
      </c>
      <c r="K255" s="135">
        <f>H255/J255-1</f>
        <v>0.48012739346511135</v>
      </c>
      <c r="L255" s="134">
        <f>SUM(L15:L253)</f>
        <v>8277810827</v>
      </c>
      <c r="M255" s="134">
        <f>SUM(M14:M253)</f>
        <v>4962622</v>
      </c>
      <c r="N255" s="26"/>
    </row>
    <row r="256" spans="2:14" ht="15">
      <c r="B256" t="s">
        <v>1214</v>
      </c>
      <c r="N256" s="26"/>
    </row>
    <row r="257" spans="2:14" ht="15.75" customHeight="1">
      <c r="B257" t="s">
        <v>1215</v>
      </c>
      <c r="H257" s="137"/>
      <c r="I257" s="379" t="s">
        <v>1216</v>
      </c>
      <c r="J257" s="379"/>
      <c r="K257" s="99"/>
      <c r="L257" t="s">
        <v>1815</v>
      </c>
      <c r="N257" s="26"/>
    </row>
    <row r="258" spans="2:14" ht="16.5" customHeight="1">
      <c r="B258" s="33">
        <v>45001</v>
      </c>
      <c r="H258" s="239"/>
      <c r="I258" t="s">
        <v>1217</v>
      </c>
      <c r="K258" s="34"/>
      <c r="L258" t="s">
        <v>1816</v>
      </c>
      <c r="N258" s="26"/>
    </row>
    <row r="259" spans="8:14" ht="15">
      <c r="H259" s="122"/>
      <c r="I259" t="s">
        <v>1838</v>
      </c>
      <c r="K259" s="236"/>
      <c r="L259" t="s">
        <v>1426</v>
      </c>
      <c r="N259" s="26"/>
    </row>
    <row r="260" spans="2:14" ht="19.5">
      <c r="B260" s="35" t="s">
        <v>1218</v>
      </c>
      <c r="N260" s="26"/>
    </row>
    <row r="261" ht="15">
      <c r="N261" s="26"/>
    </row>
    <row r="262" spans="2:14" ht="16.5" customHeight="1" outlineLevel="1">
      <c r="B262" s="144" t="s">
        <v>15</v>
      </c>
      <c r="C262" s="185">
        <f>SUMIF($E$4:$E$255,"=InterCom",$H$4:$H$255)</f>
        <v>154099230</v>
      </c>
      <c r="D262" s="252"/>
      <c r="E262" s="253">
        <f>C262/$C$295</f>
        <v>0.33195393612695273</v>
      </c>
      <c r="N262" s="26"/>
    </row>
    <row r="263" spans="2:14" ht="16.5" customHeight="1" outlineLevel="1">
      <c r="B263" s="144" t="s">
        <v>67</v>
      </c>
      <c r="C263" s="185">
        <f>SUMIF($E$4:$E$255,"=Forum",$H$4:$H$255)</f>
        <v>145509846</v>
      </c>
      <c r="D263" s="252"/>
      <c r="E263" s="253">
        <f>C263/$C$295</f>
        <v>0.31345105439479953</v>
      </c>
      <c r="N263" s="26"/>
    </row>
    <row r="264" spans="2:14" ht="16.5" customHeight="1" outlineLevel="1">
      <c r="B264" s="144" t="s">
        <v>21</v>
      </c>
      <c r="C264" s="185">
        <f>SUMIF($E$4:$E$255,"=Vertigo",$H$4:$H$255)</f>
        <v>60490890</v>
      </c>
      <c r="D264" s="252"/>
      <c r="E264" s="253">
        <f>C264/$C$295</f>
        <v>0.13030687457245907</v>
      </c>
      <c r="N264" s="26"/>
    </row>
    <row r="265" spans="2:14" ht="16.5" customHeight="1" outlineLevel="1">
      <c r="B265" s="144" t="s">
        <v>24</v>
      </c>
      <c r="C265" s="185">
        <f>SUMIF($E$4:$E$255,"=UIP",$H$4:$H$255)</f>
        <v>58993600</v>
      </c>
      <c r="D265" s="252"/>
      <c r="E265" s="253">
        <f>C265/$C$295</f>
        <v>0.1270814768269705</v>
      </c>
      <c r="N265" s="26"/>
    </row>
    <row r="266" spans="2:14" ht="15" outlineLevel="1">
      <c r="B266" s="144" t="s">
        <v>30</v>
      </c>
      <c r="C266" s="185">
        <f>SUMIF($E$4:$E$255,"=ADS",$H$4:$H$255)</f>
        <v>40148015</v>
      </c>
      <c r="D266" s="252"/>
      <c r="E266" s="253">
        <f>C266/$C$295</f>
        <v>0.08648512784219584</v>
      </c>
      <c r="N266" s="26"/>
    </row>
    <row r="267" spans="2:14" ht="15" outlineLevel="1">
      <c r="B267" s="144" t="s">
        <v>36</v>
      </c>
      <c r="C267" s="185">
        <f>SUMIF($E$4:$E$255,"=MoziNet",$H$4:$H$255)</f>
        <v>2747000</v>
      </c>
      <c r="D267" s="252"/>
      <c r="E267" s="253">
        <f>C267/$C$295</f>
        <v>0.0059174692991051225</v>
      </c>
      <c r="N267" s="26"/>
    </row>
    <row r="268" spans="2:14" ht="15" outlineLevel="1">
      <c r="B268" s="144" t="s">
        <v>39</v>
      </c>
      <c r="C268" s="185">
        <f>SUMIF($E$4:$E$255,"=Prorom",$H$4:$H$255)</f>
        <v>1755135</v>
      </c>
      <c r="D268" s="252"/>
      <c r="E268" s="253">
        <f>C268/$C$295</f>
        <v>0.0037808363590407243</v>
      </c>
      <c r="N268" s="26"/>
    </row>
    <row r="269" spans="2:14" ht="15" outlineLevel="1">
      <c r="B269" s="144" t="s">
        <v>1924</v>
      </c>
      <c r="C269" s="185">
        <f>SUMIF($E$4:$E$255,"=Pozitivo Digital Kft",$H$4:$H$255)</f>
        <v>461400</v>
      </c>
      <c r="D269" s="252"/>
      <c r="E269" s="253">
        <f>C269/$C$295</f>
        <v>0.000993928043176958</v>
      </c>
      <c r="N269" s="26"/>
    </row>
    <row r="270" spans="2:14" ht="15" outlineLevel="1">
      <c r="B270" s="222" t="s">
        <v>1848</v>
      </c>
      <c r="C270" s="185">
        <f>SUMIF($E$4:$E$255,"=JUNO11 Pictures Kft.",$H$4:$H$255)</f>
        <v>13600</v>
      </c>
      <c r="D270" s="252"/>
      <c r="E270" s="253">
        <f>C270/$C$295</f>
        <v>2.9296535299537558E-05</v>
      </c>
      <c r="N270" s="26"/>
    </row>
    <row r="271" spans="2:14" ht="15" outlineLevel="1">
      <c r="B271" s="144" t="s">
        <v>175</v>
      </c>
      <c r="C271" s="185">
        <f>SUMIF($E$4:$E$255,"=Cirko Film",$H$4:$H$255)</f>
        <v>0</v>
      </c>
      <c r="D271" s="252"/>
      <c r="E271" s="253">
        <f>C271/$C$295</f>
        <v>0</v>
      </c>
      <c r="N271" s="26"/>
    </row>
    <row r="272" spans="2:14" ht="15" outlineLevel="1">
      <c r="B272" s="144" t="s">
        <v>1811</v>
      </c>
      <c r="C272" s="185">
        <f>SUMIF($E$4:$E$255,"=Filmsquad",$H$4:$H$255)</f>
        <v>0</v>
      </c>
      <c r="D272" s="252"/>
      <c r="E272" s="253">
        <f>C272/$C$295</f>
        <v>0</v>
      </c>
      <c r="N272" s="26"/>
    </row>
    <row r="273" spans="2:14" ht="15" outlineLevel="1">
      <c r="B273" s="144" t="s">
        <v>1219</v>
      </c>
      <c r="C273" s="185">
        <f>SUMIF($E$4:$E$255,"=Pannonia",$H$4:$H$255)</f>
        <v>0</v>
      </c>
      <c r="D273" s="252"/>
      <c r="E273" s="253">
        <f>C273/$C$295</f>
        <v>0</v>
      </c>
      <c r="N273" s="26"/>
    </row>
    <row r="274" spans="2:14" ht="15" outlineLevel="1">
      <c r="B274" s="144" t="s">
        <v>41</v>
      </c>
      <c r="C274" s="185">
        <f>SUMIF($E$4:$E$255,"=Vertical",$H$4:$H$255)</f>
        <v>0</v>
      </c>
      <c r="D274" s="252"/>
      <c r="E274" s="253">
        <f>C274/$C$295</f>
        <v>0</v>
      </c>
      <c r="N274" s="26"/>
    </row>
    <row r="275" spans="2:5" ht="15" outlineLevel="1">
      <c r="B275" s="166" t="s">
        <v>1857</v>
      </c>
      <c r="C275" s="185">
        <f>SUMIF($E$4:$E$255,"=Filmworks",$H$4:$H$255)</f>
        <v>0</v>
      </c>
      <c r="D275" s="252"/>
      <c r="E275" s="253">
        <f>C275/$C$295</f>
        <v>0</v>
      </c>
    </row>
    <row r="276" spans="2:5" ht="15" outlineLevel="1">
      <c r="B276" s="144" t="s">
        <v>230</v>
      </c>
      <c r="C276" s="185">
        <f>SUMIF($E$4:$E$255,"=Cinetel",$H$4:$H$255)</f>
        <v>0</v>
      </c>
      <c r="D276" s="252"/>
      <c r="E276" s="253">
        <f>C276/$C$295</f>
        <v>0</v>
      </c>
    </row>
    <row r="277" spans="2:5" ht="15" outlineLevel="1">
      <c r="B277" s="144" t="s">
        <v>281</v>
      </c>
      <c r="C277" s="185">
        <f>SUMIF($E$4:$E$255,"=Budapest Film",$H$4:$H$255)</f>
        <v>0</v>
      </c>
      <c r="D277" s="252"/>
      <c r="E277" s="253">
        <f>C277/$C$295</f>
        <v>0</v>
      </c>
    </row>
    <row r="278" spans="2:5" ht="15" outlineLevel="1">
      <c r="B278" s="144" t="s">
        <v>1573</v>
      </c>
      <c r="C278" s="185">
        <f>SUMIF($E$4:$E$255,"=Megafilm Kft.",$H$4:$H$255)</f>
        <v>0</v>
      </c>
      <c r="D278" s="252"/>
      <c r="E278" s="253">
        <f>C278/$C$295</f>
        <v>0</v>
      </c>
    </row>
    <row r="279" spans="2:5" ht="15" outlineLevel="1">
      <c r="B279" s="144" t="s">
        <v>1519</v>
      </c>
      <c r="C279" s="185">
        <f>SUMIF($E$4:$E$255,"=Rózsa Produktum",$H$4:$H$255)</f>
        <v>0</v>
      </c>
      <c r="D279" s="252"/>
      <c r="E279" s="253">
        <f>C279/$C$295</f>
        <v>0</v>
      </c>
    </row>
    <row r="280" spans="2:5" ht="15" outlineLevel="1">
      <c r="B280" s="145" t="s">
        <v>1459</v>
      </c>
      <c r="C280" s="185">
        <f>SUMIF($E$4:$E$255,"=Stardust Films",$H$4:$H$255)</f>
        <v>0</v>
      </c>
      <c r="D280" s="252"/>
      <c r="E280" s="253">
        <f>C280/$C$295</f>
        <v>0</v>
      </c>
    </row>
    <row r="281" spans="2:5" ht="15" outlineLevel="1">
      <c r="B281" s="144" t="s">
        <v>1542</v>
      </c>
      <c r="C281" s="185">
        <f>SUMIF($E$4:$E$255,"=Laokoon Cinema Kft.",$H$4:$H$255)</f>
        <v>0</v>
      </c>
      <c r="D281" s="252"/>
      <c r="E281" s="253">
        <f>C281/$C$295</f>
        <v>0</v>
      </c>
    </row>
    <row r="282" spans="2:5" ht="15" outlineLevel="1">
      <c r="B282" s="144" t="s">
        <v>1545</v>
      </c>
      <c r="C282" s="185">
        <f>SUMIF($E$4:$E$255,"=MTM",$H$4:$H$255)</f>
        <v>0</v>
      </c>
      <c r="D282" s="252"/>
      <c r="E282" s="253">
        <f>C282/$C$295</f>
        <v>0</v>
      </c>
    </row>
    <row r="283" spans="2:5" ht="15" outlineLevel="1">
      <c r="B283" s="144" t="s">
        <v>193</v>
      </c>
      <c r="C283" s="185">
        <f>SUMIF($E$4:$E$255,"=Romis",$H$4:$H$255)</f>
        <v>0</v>
      </c>
      <c r="D283" s="252"/>
      <c r="E283" s="253">
        <f>C283/$C$295</f>
        <v>0</v>
      </c>
    </row>
    <row r="284" spans="2:5" ht="15" outlineLevel="1">
      <c r="B284" s="144" t="s">
        <v>254</v>
      </c>
      <c r="C284" s="185">
        <f>SUMIF($E$4:$E$255,"=Kedd",$H$4:$H$255)</f>
        <v>0</v>
      </c>
      <c r="D284" s="252"/>
      <c r="E284" s="253">
        <f>C284/$C$295</f>
        <v>0</v>
      </c>
    </row>
    <row r="285" spans="2:5" ht="15" outlineLevel="1">
      <c r="B285" s="144" t="s">
        <v>257</v>
      </c>
      <c r="C285" s="185">
        <f>SUMIF($E$4:$E$255,"=Hungaricom",$H$4:$H$255)</f>
        <v>0</v>
      </c>
      <c r="D285" s="252"/>
      <c r="E285" s="253">
        <f>C285/$C$295</f>
        <v>0</v>
      </c>
    </row>
    <row r="286" spans="2:5" ht="15" outlineLevel="1">
      <c r="B286" s="144" t="s">
        <v>608</v>
      </c>
      <c r="C286" s="185">
        <f>SUMIF($E$4:$E$255,"=MegaFilm",$H$4:$H$255)</f>
        <v>0</v>
      </c>
      <c r="D286" s="252"/>
      <c r="E286" s="253">
        <f>C286/$C$295</f>
        <v>0</v>
      </c>
    </row>
    <row r="287" spans="2:5" ht="15" outlineLevel="1">
      <c r="B287" s="144" t="s">
        <v>1001</v>
      </c>
      <c r="C287" s="185">
        <f>SUMIF($E$4:$E$255,"=Sky Film",$H$4:$H$255)</f>
        <v>0</v>
      </c>
      <c r="D287" s="252"/>
      <c r="E287" s="253">
        <f>C287/$C$295</f>
        <v>0</v>
      </c>
    </row>
    <row r="288" spans="2:5" ht="15" outlineLevel="1">
      <c r="B288" s="144" t="s">
        <v>446</v>
      </c>
      <c r="C288" s="185">
        <f>SUMIF($E$4:$E$255,"=Magyarhangya",$H$4:$H$255)</f>
        <v>0</v>
      </c>
      <c r="D288" s="252"/>
      <c r="E288" s="253">
        <f>C288/$C$295</f>
        <v>0</v>
      </c>
    </row>
    <row r="289" spans="2:5" ht="15" outlineLevel="1">
      <c r="B289" s="144" t="s">
        <v>1007</v>
      </c>
      <c r="C289" s="185">
        <f>SUMIF($E$4:$E$255,"=FilmNet",$H$4:$H$255)</f>
        <v>0</v>
      </c>
      <c r="D289" s="252"/>
      <c r="E289" s="253">
        <f>C289/$C$295</f>
        <v>0</v>
      </c>
    </row>
    <row r="290" spans="2:5" ht="15" outlineLevel="1">
      <c r="B290" s="144" t="s">
        <v>443</v>
      </c>
      <c r="C290" s="185">
        <f>SUMIF($E$4:$E$255,"=ELF Pictures",$H$4:$H$255)</f>
        <v>0</v>
      </c>
      <c r="D290" s="252"/>
      <c r="E290" s="253">
        <f>C290/$C$295</f>
        <v>0</v>
      </c>
    </row>
    <row r="291" spans="2:5" ht="15" outlineLevel="1">
      <c r="B291" s="144" t="s">
        <v>192</v>
      </c>
      <c r="C291" s="185">
        <f>SUMIF($E$4:$E$255,"=Cinenuovo",$H$4:$H$255)</f>
        <v>0</v>
      </c>
      <c r="D291" s="252"/>
      <c r="E291" s="253">
        <f>C291/$C$295</f>
        <v>0</v>
      </c>
    </row>
    <row r="292" spans="2:5" ht="15" outlineLevel="1">
      <c r="B292" s="144" t="s">
        <v>801</v>
      </c>
      <c r="C292" s="185">
        <f>SUMIF($E$4:$E$255,"=Cinefilco",$H$4:$H$255)</f>
        <v>0</v>
      </c>
      <c r="D292" s="252"/>
      <c r="E292" s="253">
        <f>C292/$C$295</f>
        <v>0</v>
      </c>
    </row>
    <row r="293" spans="2:5" ht="15" outlineLevel="1">
      <c r="B293" s="144" t="s">
        <v>981</v>
      </c>
      <c r="C293" s="185">
        <f>SUMIF($E$4:$E$255,"=A Company",$H$4:$H$255)</f>
        <v>0</v>
      </c>
      <c r="D293" s="252"/>
      <c r="E293" s="253">
        <f>C293/$C$295</f>
        <v>0</v>
      </c>
    </row>
    <row r="294" ht="15" outlineLevel="1"/>
    <row r="295" spans="3:5" ht="15" outlineLevel="1">
      <c r="C295" s="9">
        <f>SUM(C262:C294)</f>
        <v>464218716</v>
      </c>
      <c r="E295" s="36">
        <f>C295/$C$295</f>
        <v>1</v>
      </c>
    </row>
    <row r="296" ht="15" outlineLevel="1"/>
  </sheetData>
  <sheetProtection selectLockedCells="1" selectUnlockedCells="1"/>
  <mergeCells count="12">
    <mergeCell ref="F2:F3"/>
    <mergeCell ref="G2:G3"/>
    <mergeCell ref="H2:I2"/>
    <mergeCell ref="J2:K2"/>
    <mergeCell ref="L2:M2"/>
    <mergeCell ref="I257:J257"/>
    <mergeCell ref="B1:I1"/>
    <mergeCell ref="J1:M1"/>
    <mergeCell ref="B2:B3"/>
    <mergeCell ref="C2:C3"/>
    <mergeCell ref="D2:D3"/>
    <mergeCell ref="E2:E3"/>
  </mergeCell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9"/>
  <sheetViews>
    <sheetView zoomScalePageLayoutView="0" workbookViewId="0" topLeftCell="A1">
      <selection activeCell="A1" sqref="A1"/>
    </sheetView>
  </sheetViews>
  <sheetFormatPr defaultColWidth="10.421875" defaultRowHeight="15"/>
  <cols>
    <col min="1" max="1" width="5.140625" style="0" customWidth="1"/>
    <col min="2" max="2" width="41.421875" style="0" customWidth="1"/>
    <col min="3" max="3" width="38.421875" style="0" customWidth="1"/>
    <col min="4" max="4" width="13.421875" style="112" customWidth="1"/>
    <col min="5" max="5" width="18.421875" style="0" customWidth="1"/>
    <col min="6" max="6" width="10.421875" style="112" customWidth="1"/>
    <col min="7" max="7" width="10.421875" style="0" customWidth="1"/>
    <col min="8" max="8" width="15.00390625" style="242" customWidth="1"/>
    <col min="9" max="9" width="12.421875" style="242" customWidth="1"/>
  </cols>
  <sheetData>
    <row r="1" spans="2:9" ht="15.75" customHeight="1">
      <c r="B1" s="387" t="s">
        <v>1</v>
      </c>
      <c r="C1" s="387" t="s">
        <v>2</v>
      </c>
      <c r="D1" s="388" t="s">
        <v>3</v>
      </c>
      <c r="E1" s="388" t="s">
        <v>4</v>
      </c>
      <c r="F1" s="389" t="s">
        <v>5</v>
      </c>
      <c r="G1" s="389" t="s">
        <v>6</v>
      </c>
      <c r="H1" s="386" t="s">
        <v>7</v>
      </c>
      <c r="I1" s="386"/>
    </row>
    <row r="2" spans="2:9" ht="15">
      <c r="B2" s="387"/>
      <c r="C2" s="387"/>
      <c r="D2" s="388"/>
      <c r="E2" s="388"/>
      <c r="F2" s="389"/>
      <c r="G2" s="389"/>
      <c r="H2" s="286" t="s">
        <v>10</v>
      </c>
      <c r="I2" s="286" t="s">
        <v>11</v>
      </c>
    </row>
    <row r="3" spans="1:9" ht="15">
      <c r="A3" s="37">
        <v>1</v>
      </c>
      <c r="B3" s="38" t="s">
        <v>329</v>
      </c>
      <c r="C3" s="38" t="s">
        <v>330</v>
      </c>
      <c r="D3" s="113">
        <v>43580</v>
      </c>
      <c r="E3" s="38" t="s">
        <v>67</v>
      </c>
      <c r="F3" s="42">
        <v>85</v>
      </c>
      <c r="G3" s="39">
        <v>1</v>
      </c>
      <c r="H3" s="55">
        <v>758691205</v>
      </c>
      <c r="I3" s="106">
        <v>484242</v>
      </c>
    </row>
    <row r="4" spans="1:9" ht="15">
      <c r="A4" s="37">
        <v>2</v>
      </c>
      <c r="B4" s="40" t="s">
        <v>91</v>
      </c>
      <c r="C4" s="40" t="s">
        <v>92</v>
      </c>
      <c r="D4" s="113">
        <v>43818</v>
      </c>
      <c r="E4" s="38" t="s">
        <v>67</v>
      </c>
      <c r="F4" s="42">
        <v>88</v>
      </c>
      <c r="G4" s="39">
        <v>1</v>
      </c>
      <c r="H4" s="55">
        <v>561484148</v>
      </c>
      <c r="I4" s="55">
        <v>352339</v>
      </c>
    </row>
    <row r="5" spans="1:9" ht="15">
      <c r="A5" s="37">
        <v>3</v>
      </c>
      <c r="B5" s="40"/>
      <c r="C5" s="40" t="s">
        <v>103</v>
      </c>
      <c r="D5" s="113">
        <v>43083</v>
      </c>
      <c r="E5" s="41" t="s">
        <v>67</v>
      </c>
      <c r="F5" s="42"/>
      <c r="G5" s="39">
        <v>1</v>
      </c>
      <c r="H5" s="55">
        <v>561319106</v>
      </c>
      <c r="I5" s="55">
        <v>372325</v>
      </c>
    </row>
    <row r="6" spans="1:9" ht="15">
      <c r="A6" s="37">
        <v>4</v>
      </c>
      <c r="B6" s="40" t="s">
        <v>1944</v>
      </c>
      <c r="C6" s="40" t="s">
        <v>1945</v>
      </c>
      <c r="D6" s="138">
        <v>44910</v>
      </c>
      <c r="E6" s="38" t="s">
        <v>67</v>
      </c>
      <c r="F6" s="42">
        <v>80</v>
      </c>
      <c r="G6" s="39">
        <v>1</v>
      </c>
      <c r="H6" s="130">
        <v>524780328</v>
      </c>
      <c r="I6" s="130">
        <v>241953</v>
      </c>
    </row>
    <row r="7" spans="1:9" ht="15">
      <c r="A7" s="37">
        <v>5</v>
      </c>
      <c r="B7" s="40" t="s">
        <v>761</v>
      </c>
      <c r="C7" s="40" t="s">
        <v>762</v>
      </c>
      <c r="D7" s="113">
        <v>43216</v>
      </c>
      <c r="E7" s="41" t="s">
        <v>67</v>
      </c>
      <c r="F7" s="42"/>
      <c r="G7" s="39">
        <v>1</v>
      </c>
      <c r="H7" s="55">
        <v>485139459</v>
      </c>
      <c r="I7" s="55">
        <v>313525</v>
      </c>
    </row>
    <row r="8" spans="1:9" ht="15">
      <c r="A8" s="37">
        <v>6</v>
      </c>
      <c r="B8" s="40" t="s">
        <v>1621</v>
      </c>
      <c r="C8" s="40" t="s">
        <v>1622</v>
      </c>
      <c r="D8" s="138">
        <v>44546</v>
      </c>
      <c r="E8" s="38" t="s">
        <v>15</v>
      </c>
      <c r="F8" s="42">
        <v>67</v>
      </c>
      <c r="G8" s="39">
        <v>1</v>
      </c>
      <c r="H8" s="130">
        <v>479744415</v>
      </c>
      <c r="I8" s="130">
        <v>273513</v>
      </c>
    </row>
    <row r="9" spans="1:9" ht="15">
      <c r="A9" s="37">
        <v>7</v>
      </c>
      <c r="B9" s="40" t="s">
        <v>1774</v>
      </c>
      <c r="C9" s="40" t="s">
        <v>1775</v>
      </c>
      <c r="D9" s="138">
        <v>44749</v>
      </c>
      <c r="E9" s="38" t="s">
        <v>67</v>
      </c>
      <c r="F9" s="42"/>
      <c r="G9" s="39">
        <v>1</v>
      </c>
      <c r="H9" s="130">
        <v>361076513</v>
      </c>
      <c r="I9" s="130">
        <v>198590</v>
      </c>
    </row>
    <row r="10" spans="1:9" ht="15">
      <c r="A10" s="37">
        <v>8</v>
      </c>
      <c r="B10" s="38" t="s">
        <v>97</v>
      </c>
      <c r="C10" s="38" t="s">
        <v>1209</v>
      </c>
      <c r="D10" s="113">
        <v>42719</v>
      </c>
      <c r="E10" s="38" t="s">
        <v>67</v>
      </c>
      <c r="F10" s="43"/>
      <c r="G10" s="39">
        <v>1</v>
      </c>
      <c r="H10" s="55">
        <v>346965960</v>
      </c>
      <c r="I10" s="55">
        <v>238232</v>
      </c>
    </row>
    <row r="11" spans="1:9" ht="15">
      <c r="A11" s="37">
        <v>9</v>
      </c>
      <c r="B11" s="40" t="s">
        <v>1733</v>
      </c>
      <c r="C11" s="40" t="s">
        <v>1734</v>
      </c>
      <c r="D11" s="138">
        <v>44686</v>
      </c>
      <c r="E11" s="38" t="s">
        <v>67</v>
      </c>
      <c r="F11" s="42"/>
      <c r="G11" s="39">
        <v>1</v>
      </c>
      <c r="H11" s="130">
        <v>343499111</v>
      </c>
      <c r="I11" s="130">
        <v>188464</v>
      </c>
    </row>
    <row r="12" spans="1:9" ht="15">
      <c r="A12" s="37">
        <v>10</v>
      </c>
      <c r="B12" s="38" t="s">
        <v>756</v>
      </c>
      <c r="C12" s="38" t="s">
        <v>756</v>
      </c>
      <c r="D12" s="113">
        <v>43237</v>
      </c>
      <c r="E12" s="38" t="s">
        <v>67</v>
      </c>
      <c r="F12" s="42"/>
      <c r="G12" s="39">
        <v>1</v>
      </c>
      <c r="H12" s="55">
        <v>307023276</v>
      </c>
      <c r="I12" s="55">
        <v>211016</v>
      </c>
    </row>
    <row r="13" spans="1:9" ht="15">
      <c r="A13" s="37">
        <v>11</v>
      </c>
      <c r="B13" s="38" t="s">
        <v>98</v>
      </c>
      <c r="C13" s="38" t="s">
        <v>99</v>
      </c>
      <c r="D13" s="113">
        <v>43041</v>
      </c>
      <c r="E13" s="44" t="s">
        <v>67</v>
      </c>
      <c r="F13" s="109"/>
      <c r="G13" s="39">
        <v>1</v>
      </c>
      <c r="H13" s="107">
        <v>301120269</v>
      </c>
      <c r="I13" s="106">
        <v>202816</v>
      </c>
    </row>
    <row r="14" spans="1:9" ht="15">
      <c r="A14" s="37">
        <v>12</v>
      </c>
      <c r="B14" s="40" t="s">
        <v>1759</v>
      </c>
      <c r="C14" s="40" t="s">
        <v>1760</v>
      </c>
      <c r="D14" s="138">
        <v>44721</v>
      </c>
      <c r="E14" s="38" t="s">
        <v>24</v>
      </c>
      <c r="F14" s="42">
        <v>60</v>
      </c>
      <c r="G14" s="39">
        <v>1</v>
      </c>
      <c r="H14" s="130">
        <v>289910315</v>
      </c>
      <c r="I14" s="130">
        <v>160498</v>
      </c>
    </row>
    <row r="15" spans="1:9" ht="15">
      <c r="A15" s="37">
        <v>13</v>
      </c>
      <c r="B15" s="38" t="s">
        <v>100</v>
      </c>
      <c r="C15" s="38" t="s">
        <v>101</v>
      </c>
      <c r="D15" s="113">
        <v>43531</v>
      </c>
      <c r="E15" s="38" t="s">
        <v>67</v>
      </c>
      <c r="F15" s="42">
        <v>87</v>
      </c>
      <c r="G15" s="39">
        <v>1</v>
      </c>
      <c r="H15" s="55">
        <v>283085041</v>
      </c>
      <c r="I15" s="55">
        <v>181175</v>
      </c>
    </row>
    <row r="16" spans="1:9" ht="15">
      <c r="A16" s="37">
        <v>14</v>
      </c>
      <c r="B16" s="38" t="s">
        <v>86</v>
      </c>
      <c r="C16" s="38" t="s">
        <v>87</v>
      </c>
      <c r="D16" s="113">
        <v>43790</v>
      </c>
      <c r="E16" s="38" t="s">
        <v>67</v>
      </c>
      <c r="F16" s="42">
        <v>80</v>
      </c>
      <c r="G16" s="39">
        <v>1</v>
      </c>
      <c r="H16" s="55">
        <v>272407089</v>
      </c>
      <c r="I16" s="55">
        <v>193257</v>
      </c>
    </row>
    <row r="17" spans="1:9" ht="15">
      <c r="A17" s="37">
        <v>15</v>
      </c>
      <c r="B17" s="40" t="s">
        <v>1714</v>
      </c>
      <c r="C17" s="40" t="s">
        <v>1715</v>
      </c>
      <c r="D17" s="138">
        <v>44665</v>
      </c>
      <c r="E17" s="38" t="s">
        <v>15</v>
      </c>
      <c r="F17" s="42">
        <v>66</v>
      </c>
      <c r="G17" s="39">
        <v>1</v>
      </c>
      <c r="H17" s="130">
        <v>268074879</v>
      </c>
      <c r="I17" s="130">
        <v>148501</v>
      </c>
    </row>
    <row r="18" spans="1:9" ht="15">
      <c r="A18" s="37">
        <v>16</v>
      </c>
      <c r="B18" s="45" t="s">
        <v>1127</v>
      </c>
      <c r="C18" s="45" t="s">
        <v>1128</v>
      </c>
      <c r="D18" s="113">
        <v>42838</v>
      </c>
      <c r="E18" s="41" t="s">
        <v>24</v>
      </c>
      <c r="F18" s="42">
        <v>59</v>
      </c>
      <c r="G18" s="39">
        <v>1</v>
      </c>
      <c r="H18" s="55">
        <v>262960287</v>
      </c>
      <c r="I18" s="55">
        <v>185459</v>
      </c>
    </row>
    <row r="19" spans="1:9" ht="15">
      <c r="A19" s="37">
        <v>17</v>
      </c>
      <c r="B19" s="40" t="s">
        <v>1070</v>
      </c>
      <c r="C19" s="40" t="s">
        <v>1071</v>
      </c>
      <c r="D19" s="113">
        <v>42915</v>
      </c>
      <c r="E19" s="41" t="s">
        <v>24</v>
      </c>
      <c r="F19" s="42">
        <v>45</v>
      </c>
      <c r="G19" s="39">
        <v>1</v>
      </c>
      <c r="H19" s="55">
        <v>257973382</v>
      </c>
      <c r="I19" s="55">
        <v>194895</v>
      </c>
    </row>
    <row r="20" spans="1:9" ht="15">
      <c r="A20" s="37">
        <v>18</v>
      </c>
      <c r="B20" s="46" t="s">
        <v>682</v>
      </c>
      <c r="C20" s="40" t="s">
        <v>683</v>
      </c>
      <c r="D20" s="113">
        <v>43300</v>
      </c>
      <c r="E20" s="41" t="s">
        <v>24</v>
      </c>
      <c r="F20" s="109">
        <v>70</v>
      </c>
      <c r="G20" s="39">
        <v>1</v>
      </c>
      <c r="H20" s="55">
        <v>257568814</v>
      </c>
      <c r="I20" s="55">
        <v>194076</v>
      </c>
    </row>
    <row r="21" spans="1:9" ht="15">
      <c r="A21" s="37">
        <v>19</v>
      </c>
      <c r="B21" s="38" t="s">
        <v>742</v>
      </c>
      <c r="C21" s="38" t="s">
        <v>743</v>
      </c>
      <c r="D21" s="113">
        <v>43258</v>
      </c>
      <c r="E21" s="38" t="s">
        <v>24</v>
      </c>
      <c r="F21" s="42">
        <v>66</v>
      </c>
      <c r="G21" s="39">
        <v>1</v>
      </c>
      <c r="H21" s="55">
        <v>239223482</v>
      </c>
      <c r="I21" s="55">
        <v>153586</v>
      </c>
    </row>
    <row r="22" spans="1:9" ht="15">
      <c r="A22" s="37">
        <v>20</v>
      </c>
      <c r="B22" s="40" t="s">
        <v>1772</v>
      </c>
      <c r="C22" s="40" t="s">
        <v>1773</v>
      </c>
      <c r="D22" s="138">
        <v>44742</v>
      </c>
      <c r="E22" s="38" t="s">
        <v>24</v>
      </c>
      <c r="F22" s="42">
        <v>60</v>
      </c>
      <c r="G22" s="39">
        <v>1</v>
      </c>
      <c r="H22" s="130">
        <v>231053720</v>
      </c>
      <c r="I22" s="130">
        <v>140551</v>
      </c>
    </row>
    <row r="23" spans="1:9" ht="15">
      <c r="A23" s="37">
        <v>21</v>
      </c>
      <c r="B23" s="40" t="s">
        <v>1564</v>
      </c>
      <c r="C23" s="40" t="s">
        <v>1565</v>
      </c>
      <c r="D23" s="138">
        <v>44483</v>
      </c>
      <c r="E23" s="38" t="s">
        <v>15</v>
      </c>
      <c r="F23" s="42">
        <v>63</v>
      </c>
      <c r="G23" s="39">
        <v>1</v>
      </c>
      <c r="H23" s="130">
        <v>229302885</v>
      </c>
      <c r="I23" s="130">
        <v>134894</v>
      </c>
    </row>
    <row r="24" spans="1:9" ht="15">
      <c r="A24" s="37">
        <v>22</v>
      </c>
      <c r="B24" s="38" t="s">
        <v>152</v>
      </c>
      <c r="C24" s="38" t="s">
        <v>153</v>
      </c>
      <c r="D24" s="113">
        <v>43692</v>
      </c>
      <c r="E24" s="38" t="s">
        <v>15</v>
      </c>
      <c r="F24" s="42">
        <v>81</v>
      </c>
      <c r="G24" s="39">
        <v>1</v>
      </c>
      <c r="H24" s="55">
        <v>225958334</v>
      </c>
      <c r="I24" s="106">
        <v>151448</v>
      </c>
    </row>
    <row r="25" spans="1:9" ht="15">
      <c r="A25" s="37">
        <v>23</v>
      </c>
      <c r="B25" s="40" t="s">
        <v>93</v>
      </c>
      <c r="C25" s="40" t="s">
        <v>94</v>
      </c>
      <c r="D25" s="113">
        <v>43650</v>
      </c>
      <c r="E25" s="38" t="s">
        <v>15</v>
      </c>
      <c r="F25" s="42">
        <v>53</v>
      </c>
      <c r="G25" s="39">
        <v>1</v>
      </c>
      <c r="H25" s="55">
        <v>218531870</v>
      </c>
      <c r="I25" s="106">
        <v>142907</v>
      </c>
    </row>
    <row r="26" spans="1:9" ht="15">
      <c r="A26" s="37">
        <v>24</v>
      </c>
      <c r="B26" s="38" t="s">
        <v>95</v>
      </c>
      <c r="C26" s="38" t="s">
        <v>96</v>
      </c>
      <c r="D26" s="113">
        <v>43664</v>
      </c>
      <c r="E26" s="38" t="s">
        <v>67</v>
      </c>
      <c r="F26" s="42">
        <v>85</v>
      </c>
      <c r="G26" s="39">
        <v>1</v>
      </c>
      <c r="H26" s="55">
        <v>215723744</v>
      </c>
      <c r="I26" s="106">
        <v>144118</v>
      </c>
    </row>
    <row r="27" spans="1:9" ht="15">
      <c r="A27" s="37">
        <v>25</v>
      </c>
      <c r="B27" s="40" t="s">
        <v>1554</v>
      </c>
      <c r="C27" s="40" t="s">
        <v>1555</v>
      </c>
      <c r="D27" s="123">
        <v>44469</v>
      </c>
      <c r="E27" s="38" t="s">
        <v>67</v>
      </c>
      <c r="F27" s="42"/>
      <c r="G27" s="39">
        <v>1</v>
      </c>
      <c r="H27" s="130">
        <v>215252485</v>
      </c>
      <c r="I27" s="130">
        <v>125732</v>
      </c>
    </row>
    <row r="28" spans="1:9" ht="15">
      <c r="A28" s="37">
        <v>26</v>
      </c>
      <c r="B28" s="40" t="s">
        <v>1906</v>
      </c>
      <c r="C28" s="40" t="s">
        <v>1907</v>
      </c>
      <c r="D28" s="138">
        <v>44875</v>
      </c>
      <c r="E28" s="38" t="s">
        <v>67</v>
      </c>
      <c r="F28" s="42">
        <v>77</v>
      </c>
      <c r="G28" s="39">
        <v>1</v>
      </c>
      <c r="H28" s="130">
        <v>212591393</v>
      </c>
      <c r="I28" s="130">
        <v>101719</v>
      </c>
    </row>
    <row r="29" spans="1:9" ht="15">
      <c r="A29" s="37">
        <v>27</v>
      </c>
      <c r="B29" s="40" t="s">
        <v>616</v>
      </c>
      <c r="C29" s="40" t="s">
        <v>616</v>
      </c>
      <c r="D29" s="113">
        <v>43377</v>
      </c>
      <c r="E29" s="41" t="s">
        <v>15</v>
      </c>
      <c r="F29" s="42">
        <v>63</v>
      </c>
      <c r="G29" s="39">
        <v>1</v>
      </c>
      <c r="H29" s="55">
        <v>211354951</v>
      </c>
      <c r="I29" s="55">
        <v>134769</v>
      </c>
    </row>
    <row r="30" spans="1:9" ht="15">
      <c r="A30" s="37">
        <v>28</v>
      </c>
      <c r="B30" s="47" t="s">
        <v>548</v>
      </c>
      <c r="C30" s="45" t="s">
        <v>549</v>
      </c>
      <c r="D30" s="113">
        <v>43419</v>
      </c>
      <c r="E30" s="38" t="s">
        <v>15</v>
      </c>
      <c r="F30" s="42">
        <v>35</v>
      </c>
      <c r="G30" s="39">
        <v>1</v>
      </c>
      <c r="H30" s="55">
        <v>211106492</v>
      </c>
      <c r="I30" s="55">
        <v>134880</v>
      </c>
    </row>
    <row r="31" spans="1:9" ht="15">
      <c r="A31" s="37">
        <v>29</v>
      </c>
      <c r="B31" s="40" t="s">
        <v>1449</v>
      </c>
      <c r="C31" s="40" t="s">
        <v>1450</v>
      </c>
      <c r="D31" s="123">
        <v>44385</v>
      </c>
      <c r="E31" s="41" t="s">
        <v>67</v>
      </c>
      <c r="F31" s="42">
        <v>73</v>
      </c>
      <c r="G31" s="39">
        <v>1</v>
      </c>
      <c r="H31" s="127">
        <v>207801327</v>
      </c>
      <c r="I31" s="127">
        <v>125430</v>
      </c>
    </row>
    <row r="32" spans="1:9" ht="15">
      <c r="A32" s="37">
        <v>30</v>
      </c>
      <c r="B32" s="38" t="s">
        <v>429</v>
      </c>
      <c r="C32" s="38" t="s">
        <v>430</v>
      </c>
      <c r="D32" s="113">
        <v>43517</v>
      </c>
      <c r="E32" s="38" t="s">
        <v>24</v>
      </c>
      <c r="F32" s="42">
        <v>63</v>
      </c>
      <c r="G32" s="39">
        <v>1</v>
      </c>
      <c r="H32" s="55">
        <v>207655909</v>
      </c>
      <c r="I32" s="55">
        <v>145611</v>
      </c>
    </row>
    <row r="33" spans="1:9" ht="15">
      <c r="A33" s="37">
        <v>31</v>
      </c>
      <c r="B33" s="40" t="s">
        <v>127</v>
      </c>
      <c r="C33" s="40" t="s">
        <v>127</v>
      </c>
      <c r="D33" s="113">
        <v>43741</v>
      </c>
      <c r="E33" s="41" t="s">
        <v>15</v>
      </c>
      <c r="F33" s="110">
        <v>69</v>
      </c>
      <c r="G33" s="39">
        <v>1</v>
      </c>
      <c r="H33" s="55">
        <v>206908056</v>
      </c>
      <c r="I33" s="106">
        <v>136909</v>
      </c>
    </row>
    <row r="34" spans="1:9" ht="15">
      <c r="A34" s="37">
        <v>32</v>
      </c>
      <c r="B34" s="40" t="s">
        <v>76</v>
      </c>
      <c r="C34" s="40" t="s">
        <v>77</v>
      </c>
      <c r="D34" s="113">
        <v>43405</v>
      </c>
      <c r="E34" s="38" t="s">
        <v>67</v>
      </c>
      <c r="F34" s="42"/>
      <c r="G34" s="39">
        <v>1</v>
      </c>
      <c r="H34" s="55">
        <v>204673592</v>
      </c>
      <c r="I34" s="55">
        <v>142109</v>
      </c>
    </row>
    <row r="35" spans="1:9" ht="15">
      <c r="A35" s="37">
        <v>33</v>
      </c>
      <c r="B35" s="45" t="s">
        <v>1190</v>
      </c>
      <c r="C35" s="45" t="s">
        <v>1191</v>
      </c>
      <c r="D35" s="113">
        <v>42775</v>
      </c>
      <c r="E35" s="48" t="s">
        <v>24</v>
      </c>
      <c r="F35" s="43">
        <v>69</v>
      </c>
      <c r="G35" s="39">
        <v>1</v>
      </c>
      <c r="H35" s="55">
        <v>199510104</v>
      </c>
      <c r="I35" s="55">
        <v>148336</v>
      </c>
    </row>
    <row r="36" spans="1:9" ht="15">
      <c r="A36" s="37">
        <v>34</v>
      </c>
      <c r="B36" s="38" t="s">
        <v>868</v>
      </c>
      <c r="C36" s="38" t="s">
        <v>869</v>
      </c>
      <c r="D36" s="113">
        <v>43139</v>
      </c>
      <c r="E36" s="38" t="s">
        <v>24</v>
      </c>
      <c r="F36" s="42">
        <v>65</v>
      </c>
      <c r="G36" s="39">
        <v>1</v>
      </c>
      <c r="H36" s="55">
        <v>196916257</v>
      </c>
      <c r="I36" s="55">
        <v>142996</v>
      </c>
    </row>
    <row r="37" spans="1:9" ht="15">
      <c r="A37" s="37">
        <v>35</v>
      </c>
      <c r="B37" s="38" t="s">
        <v>309</v>
      </c>
      <c r="C37" s="38" t="s">
        <v>310</v>
      </c>
      <c r="D37" s="113">
        <v>43678</v>
      </c>
      <c r="E37" s="38" t="s">
        <v>24</v>
      </c>
      <c r="F37" s="42">
        <v>72</v>
      </c>
      <c r="G37" s="39">
        <v>1</v>
      </c>
      <c r="H37" s="55">
        <v>193231680</v>
      </c>
      <c r="I37" s="106">
        <v>128813</v>
      </c>
    </row>
    <row r="38" spans="1:9" ht="15">
      <c r="A38" s="37">
        <v>36</v>
      </c>
      <c r="B38" s="40" t="s">
        <v>1570</v>
      </c>
      <c r="C38" s="40" t="s">
        <v>1571</v>
      </c>
      <c r="D38" s="138">
        <v>44490</v>
      </c>
      <c r="E38" s="38" t="s">
        <v>15</v>
      </c>
      <c r="F38" s="42">
        <v>61</v>
      </c>
      <c r="G38" s="39">
        <v>1</v>
      </c>
      <c r="H38" s="130">
        <v>190254465</v>
      </c>
      <c r="I38" s="130">
        <v>110979</v>
      </c>
    </row>
    <row r="39" spans="1:9" ht="15">
      <c r="A39" s="37">
        <v>37</v>
      </c>
      <c r="B39" s="45" t="s">
        <v>1220</v>
      </c>
      <c r="C39" s="45" t="s">
        <v>1221</v>
      </c>
      <c r="D39" s="113">
        <v>42691</v>
      </c>
      <c r="E39" s="41" t="s">
        <v>15</v>
      </c>
      <c r="F39" s="42">
        <v>65</v>
      </c>
      <c r="G39" s="39">
        <v>1</v>
      </c>
      <c r="H39" s="107">
        <v>188464980</v>
      </c>
      <c r="I39" s="107">
        <v>131551</v>
      </c>
    </row>
    <row r="40" spans="1:9" ht="15">
      <c r="A40" s="37">
        <v>38</v>
      </c>
      <c r="B40" s="40" t="s">
        <v>49</v>
      </c>
      <c r="C40" s="40" t="s">
        <v>50</v>
      </c>
      <c r="D40" s="113">
        <v>43846</v>
      </c>
      <c r="E40" s="38" t="s">
        <v>15</v>
      </c>
      <c r="F40" s="42">
        <v>71</v>
      </c>
      <c r="G40" s="39">
        <v>1</v>
      </c>
      <c r="H40" s="55">
        <v>187806355</v>
      </c>
      <c r="I40" s="55">
        <v>114977</v>
      </c>
    </row>
    <row r="41" spans="1:9" ht="15">
      <c r="A41" s="37">
        <v>39</v>
      </c>
      <c r="B41" s="40" t="s">
        <v>1751</v>
      </c>
      <c r="C41" s="40" t="s">
        <v>1750</v>
      </c>
      <c r="D41" s="138">
        <v>44707</v>
      </c>
      <c r="E41" s="38" t="s">
        <v>24</v>
      </c>
      <c r="F41" s="42">
        <v>75</v>
      </c>
      <c r="G41" s="39">
        <v>1</v>
      </c>
      <c r="H41" s="130">
        <v>187632985</v>
      </c>
      <c r="I41" s="130">
        <v>102548</v>
      </c>
    </row>
    <row r="42" spans="1:9" ht="15">
      <c r="A42" s="37">
        <v>40</v>
      </c>
      <c r="B42" s="40" t="s">
        <v>1105</v>
      </c>
      <c r="C42" s="40" t="s">
        <v>1106</v>
      </c>
      <c r="D42" s="113">
        <v>42859</v>
      </c>
      <c r="E42" s="41" t="s">
        <v>67</v>
      </c>
      <c r="F42" s="42"/>
      <c r="G42" s="39">
        <v>1</v>
      </c>
      <c r="H42" s="55">
        <v>186543745</v>
      </c>
      <c r="I42" s="55">
        <v>124910</v>
      </c>
    </row>
    <row r="43" spans="1:9" ht="15">
      <c r="A43" s="37">
        <v>41</v>
      </c>
      <c r="B43" s="45" t="s">
        <v>754</v>
      </c>
      <c r="C43" s="45" t="s">
        <v>755</v>
      </c>
      <c r="D43" s="113">
        <v>43244</v>
      </c>
      <c r="E43" s="41" t="s">
        <v>67</v>
      </c>
      <c r="F43" s="42"/>
      <c r="G43" s="39">
        <v>1</v>
      </c>
      <c r="H43" s="277">
        <v>186025420</v>
      </c>
      <c r="I43" s="277">
        <v>120758</v>
      </c>
    </row>
    <row r="44" spans="1:9" ht="15">
      <c r="A44" s="37">
        <v>42</v>
      </c>
      <c r="B44" s="40" t="s">
        <v>284</v>
      </c>
      <c r="C44" s="40" t="s">
        <v>285</v>
      </c>
      <c r="D44" s="113">
        <v>43713</v>
      </c>
      <c r="E44" s="38" t="s">
        <v>15</v>
      </c>
      <c r="F44" s="42">
        <v>65</v>
      </c>
      <c r="G44" s="39">
        <v>1</v>
      </c>
      <c r="H44" s="55">
        <v>183135578</v>
      </c>
      <c r="I44" s="106">
        <v>122146</v>
      </c>
    </row>
    <row r="45" spans="1:9" ht="15">
      <c r="A45" s="37">
        <v>43</v>
      </c>
      <c r="B45" s="38" t="s">
        <v>865</v>
      </c>
      <c r="C45" s="38" t="s">
        <v>865</v>
      </c>
      <c r="D45" s="113">
        <v>43146</v>
      </c>
      <c r="E45" s="41" t="s">
        <v>21</v>
      </c>
      <c r="F45" s="109">
        <v>115</v>
      </c>
      <c r="G45" s="39">
        <v>1</v>
      </c>
      <c r="H45" s="55">
        <v>181062292</v>
      </c>
      <c r="I45" s="55">
        <v>125771</v>
      </c>
    </row>
    <row r="46" spans="1:9" ht="15">
      <c r="A46" s="37">
        <v>44</v>
      </c>
      <c r="B46" s="40" t="s">
        <v>522</v>
      </c>
      <c r="C46" s="40" t="s">
        <v>522</v>
      </c>
      <c r="D46" s="113">
        <v>43447</v>
      </c>
      <c r="E46" s="38" t="s">
        <v>15</v>
      </c>
      <c r="F46" s="42">
        <v>59</v>
      </c>
      <c r="G46" s="39">
        <v>1</v>
      </c>
      <c r="H46" s="55">
        <v>180978736</v>
      </c>
      <c r="I46" s="55">
        <v>113031</v>
      </c>
    </row>
    <row r="47" spans="1:9" ht="15">
      <c r="A47" s="37">
        <v>45</v>
      </c>
      <c r="B47" s="46" t="s">
        <v>164</v>
      </c>
      <c r="C47" s="46" t="s">
        <v>165</v>
      </c>
      <c r="D47" s="113">
        <v>42880</v>
      </c>
      <c r="E47" s="45" t="s">
        <v>67</v>
      </c>
      <c r="F47" s="42"/>
      <c r="G47" s="39">
        <v>1</v>
      </c>
      <c r="H47" s="55">
        <v>180562475</v>
      </c>
      <c r="I47" s="55">
        <v>124437</v>
      </c>
    </row>
    <row r="48" spans="1:9" ht="15">
      <c r="A48" s="37">
        <v>46</v>
      </c>
      <c r="B48" s="40" t="s">
        <v>296</v>
      </c>
      <c r="C48" s="40" t="s">
        <v>297</v>
      </c>
      <c r="D48" s="113">
        <v>43650</v>
      </c>
      <c r="E48" s="38" t="s">
        <v>24</v>
      </c>
      <c r="F48" s="42">
        <v>82</v>
      </c>
      <c r="G48" s="39">
        <v>1</v>
      </c>
      <c r="H48" s="55">
        <v>177776935</v>
      </c>
      <c r="I48" s="106">
        <v>127851</v>
      </c>
    </row>
    <row r="49" spans="1:9" ht="15">
      <c r="A49" s="37">
        <v>47</v>
      </c>
      <c r="B49" s="40" t="s">
        <v>1671</v>
      </c>
      <c r="C49" s="40" t="s">
        <v>1671</v>
      </c>
      <c r="D49" s="138">
        <v>44602</v>
      </c>
      <c r="E49" s="38" t="s">
        <v>15</v>
      </c>
      <c r="F49" s="42">
        <v>64</v>
      </c>
      <c r="G49" s="39">
        <v>1</v>
      </c>
      <c r="H49" s="130">
        <v>175597290</v>
      </c>
      <c r="I49" s="130">
        <v>98692</v>
      </c>
    </row>
    <row r="50" spans="1:9" ht="15">
      <c r="A50" s="37">
        <v>48</v>
      </c>
      <c r="B50" s="40" t="s">
        <v>74</v>
      </c>
      <c r="C50" s="40" t="s">
        <v>75</v>
      </c>
      <c r="D50" s="113">
        <v>43811</v>
      </c>
      <c r="E50" s="38" t="s">
        <v>15</v>
      </c>
      <c r="F50" s="42">
        <v>68</v>
      </c>
      <c r="G50" s="39">
        <v>1</v>
      </c>
      <c r="H50" s="277">
        <v>172006875</v>
      </c>
      <c r="I50" s="277">
        <v>108448</v>
      </c>
    </row>
    <row r="51" spans="1:9" ht="15">
      <c r="A51" s="37">
        <v>49</v>
      </c>
      <c r="B51" s="40" t="s">
        <v>1683</v>
      </c>
      <c r="C51" s="40" t="s">
        <v>1684</v>
      </c>
      <c r="D51" s="210">
        <v>44623</v>
      </c>
      <c r="E51" s="211" t="s">
        <v>15</v>
      </c>
      <c r="F51" s="212">
        <v>62</v>
      </c>
      <c r="G51" s="39">
        <v>1</v>
      </c>
      <c r="H51" s="275">
        <v>169715835</v>
      </c>
      <c r="I51" s="275">
        <v>93101</v>
      </c>
    </row>
    <row r="52" spans="1:9" ht="15">
      <c r="A52" s="37">
        <v>50</v>
      </c>
      <c r="B52" s="40" t="s">
        <v>861</v>
      </c>
      <c r="C52" s="40" t="s">
        <v>862</v>
      </c>
      <c r="D52" s="113">
        <v>43146</v>
      </c>
      <c r="E52" s="41" t="s">
        <v>67</v>
      </c>
      <c r="F52" s="42"/>
      <c r="G52" s="39">
        <v>1</v>
      </c>
      <c r="H52" s="55">
        <v>168777729</v>
      </c>
      <c r="I52" s="55">
        <v>109628</v>
      </c>
    </row>
    <row r="53" spans="1:9" ht="15">
      <c r="A53" s="37">
        <v>51</v>
      </c>
      <c r="B53" s="40" t="s">
        <v>697</v>
      </c>
      <c r="C53" s="40" t="s">
        <v>698</v>
      </c>
      <c r="D53" s="113">
        <v>43286</v>
      </c>
      <c r="E53" s="38" t="s">
        <v>67</v>
      </c>
      <c r="F53" s="42"/>
      <c r="G53" s="39">
        <v>1</v>
      </c>
      <c r="H53" s="55">
        <v>168204320</v>
      </c>
      <c r="I53" s="55">
        <v>117507</v>
      </c>
    </row>
    <row r="54" spans="1:9" ht="15">
      <c r="A54" s="37">
        <v>52</v>
      </c>
      <c r="B54" s="46" t="s">
        <v>623</v>
      </c>
      <c r="C54" s="40" t="s">
        <v>624</v>
      </c>
      <c r="D54" s="113">
        <v>43293</v>
      </c>
      <c r="E54" s="41" t="s">
        <v>15</v>
      </c>
      <c r="F54" s="42">
        <v>71</v>
      </c>
      <c r="G54" s="39">
        <v>1</v>
      </c>
      <c r="H54" s="55">
        <v>164925851</v>
      </c>
      <c r="I54" s="55">
        <v>121625</v>
      </c>
    </row>
    <row r="55" spans="1:9" ht="15">
      <c r="A55" s="37">
        <v>53</v>
      </c>
      <c r="B55" s="45" t="s">
        <v>1222</v>
      </c>
      <c r="C55" s="45" t="s">
        <v>1222</v>
      </c>
      <c r="D55" s="113">
        <v>42680</v>
      </c>
      <c r="E55" s="41" t="s">
        <v>67</v>
      </c>
      <c r="F55" s="43"/>
      <c r="G55" s="39">
        <v>1</v>
      </c>
      <c r="H55" s="55">
        <v>163024475</v>
      </c>
      <c r="I55" s="107">
        <v>109468</v>
      </c>
    </row>
    <row r="56" spans="1:9" ht="15">
      <c r="A56" s="37">
        <v>54</v>
      </c>
      <c r="B56" s="38" t="s">
        <v>1144</v>
      </c>
      <c r="C56" s="38" t="s">
        <v>1145</v>
      </c>
      <c r="D56" s="113">
        <v>42820</v>
      </c>
      <c r="E56" s="38" t="s">
        <v>67</v>
      </c>
      <c r="F56" s="43"/>
      <c r="G56" s="39">
        <v>1</v>
      </c>
      <c r="H56" s="55">
        <v>161358225</v>
      </c>
      <c r="I56" s="55">
        <v>112932</v>
      </c>
    </row>
    <row r="57" spans="1:9" ht="15">
      <c r="A57" s="37">
        <v>55</v>
      </c>
      <c r="B57" s="38" t="s">
        <v>1016</v>
      </c>
      <c r="C57" s="38" t="s">
        <v>1017</v>
      </c>
      <c r="D57" s="113">
        <v>42985</v>
      </c>
      <c r="E57" s="44" t="s">
        <v>15</v>
      </c>
      <c r="F57" s="109">
        <v>53</v>
      </c>
      <c r="G57" s="39">
        <v>1</v>
      </c>
      <c r="H57" s="55">
        <v>158690758</v>
      </c>
      <c r="I57" s="55">
        <v>112342</v>
      </c>
    </row>
    <row r="58" spans="1:9" ht="15">
      <c r="A58" s="37">
        <v>56</v>
      </c>
      <c r="B58" s="40" t="s">
        <v>2010</v>
      </c>
      <c r="C58" s="40" t="s">
        <v>2011</v>
      </c>
      <c r="D58" s="138">
        <v>44973</v>
      </c>
      <c r="E58" s="38" t="s">
        <v>67</v>
      </c>
      <c r="F58" s="42">
        <v>69</v>
      </c>
      <c r="G58" s="39">
        <v>1</v>
      </c>
      <c r="H58" s="130">
        <v>158013790</v>
      </c>
      <c r="I58" s="130">
        <v>73818</v>
      </c>
    </row>
    <row r="59" spans="1:9" ht="15">
      <c r="A59" s="37">
        <v>57</v>
      </c>
      <c r="B59" s="38" t="s">
        <v>701</v>
      </c>
      <c r="C59" s="38" t="s">
        <v>702</v>
      </c>
      <c r="D59" s="113">
        <v>43307</v>
      </c>
      <c r="E59" s="38" t="s">
        <v>67</v>
      </c>
      <c r="F59" s="42"/>
      <c r="G59" s="39">
        <v>1</v>
      </c>
      <c r="H59" s="277">
        <v>154783865</v>
      </c>
      <c r="I59" s="277">
        <v>103891</v>
      </c>
    </row>
    <row r="60" spans="1:9" ht="15">
      <c r="A60" s="37">
        <v>58</v>
      </c>
      <c r="B60" s="38" t="s">
        <v>554</v>
      </c>
      <c r="C60" s="38" t="s">
        <v>555</v>
      </c>
      <c r="D60" s="113">
        <v>43440</v>
      </c>
      <c r="E60" s="38" t="s">
        <v>24</v>
      </c>
      <c r="F60" s="42"/>
      <c r="G60" s="39">
        <v>1</v>
      </c>
      <c r="H60" s="277">
        <v>153981923</v>
      </c>
      <c r="I60" s="277">
        <v>112156</v>
      </c>
    </row>
    <row r="61" spans="1:9" ht="15">
      <c r="A61" s="37">
        <v>59</v>
      </c>
      <c r="B61" s="38" t="s">
        <v>816</v>
      </c>
      <c r="C61" s="46" t="s">
        <v>817</v>
      </c>
      <c r="D61" s="113">
        <v>43188</v>
      </c>
      <c r="E61" s="38" t="s">
        <v>15</v>
      </c>
      <c r="F61" s="42">
        <v>59</v>
      </c>
      <c r="G61" s="39">
        <v>1</v>
      </c>
      <c r="H61" s="55">
        <v>150131356</v>
      </c>
      <c r="I61" s="55">
        <v>90309</v>
      </c>
    </row>
    <row r="62" spans="1:9" ht="15">
      <c r="A62" s="37">
        <v>60</v>
      </c>
      <c r="B62" s="38" t="s">
        <v>670</v>
      </c>
      <c r="C62" s="38" t="s">
        <v>671</v>
      </c>
      <c r="D62" s="113">
        <v>43349</v>
      </c>
      <c r="E62" s="38" t="s">
        <v>15</v>
      </c>
      <c r="F62" s="42"/>
      <c r="G62" s="39">
        <v>1</v>
      </c>
      <c r="H62" s="55">
        <v>149423111</v>
      </c>
      <c r="I62" s="55">
        <v>101680</v>
      </c>
    </row>
    <row r="63" spans="1:9" ht="15">
      <c r="A63" s="37">
        <v>61</v>
      </c>
      <c r="B63" s="40" t="s">
        <v>1874</v>
      </c>
      <c r="C63" s="40" t="s">
        <v>1874</v>
      </c>
      <c r="D63" s="138">
        <v>44854</v>
      </c>
      <c r="E63" s="38" t="s">
        <v>15</v>
      </c>
      <c r="F63" s="42">
        <v>61</v>
      </c>
      <c r="G63" s="39">
        <v>1</v>
      </c>
      <c r="H63" s="130">
        <v>146563972</v>
      </c>
      <c r="I63" s="130">
        <v>71302</v>
      </c>
    </row>
    <row r="64" spans="1:9" ht="15">
      <c r="A64" s="37">
        <v>62</v>
      </c>
      <c r="B64" s="46" t="s">
        <v>1096</v>
      </c>
      <c r="C64" s="46" t="s">
        <v>1096</v>
      </c>
      <c r="D64" s="113">
        <v>42873</v>
      </c>
      <c r="E64" s="41" t="s">
        <v>15</v>
      </c>
      <c r="F64" s="42">
        <v>68</v>
      </c>
      <c r="G64" s="39">
        <v>1</v>
      </c>
      <c r="H64" s="55">
        <v>142016731</v>
      </c>
      <c r="I64" s="55">
        <v>94512</v>
      </c>
    </row>
    <row r="65" spans="1:9" ht="15">
      <c r="A65" s="37">
        <v>63</v>
      </c>
      <c r="B65" s="40" t="s">
        <v>1063</v>
      </c>
      <c r="C65" s="40" t="s">
        <v>1063</v>
      </c>
      <c r="D65" s="113">
        <v>42929</v>
      </c>
      <c r="E65" s="41" t="s">
        <v>24</v>
      </c>
      <c r="F65" s="42">
        <v>53</v>
      </c>
      <c r="G65" s="39">
        <v>1</v>
      </c>
      <c r="H65" s="55">
        <v>141750684</v>
      </c>
      <c r="I65" s="55">
        <v>105551</v>
      </c>
    </row>
    <row r="66" spans="1:9" ht="15">
      <c r="A66" s="37">
        <v>64</v>
      </c>
      <c r="B66" s="40" t="s">
        <v>1495</v>
      </c>
      <c r="C66" s="40" t="s">
        <v>1495</v>
      </c>
      <c r="D66" s="138">
        <v>44420</v>
      </c>
      <c r="E66" s="38" t="s">
        <v>67</v>
      </c>
      <c r="F66" s="42"/>
      <c r="G66" s="39">
        <v>1</v>
      </c>
      <c r="H66" s="130">
        <v>140781931</v>
      </c>
      <c r="I66" s="130">
        <v>84806</v>
      </c>
    </row>
    <row r="67" spans="1:9" ht="15">
      <c r="A67" s="37">
        <v>65</v>
      </c>
      <c r="B67" s="47" t="s">
        <v>1223</v>
      </c>
      <c r="C67" s="45" t="s">
        <v>1223</v>
      </c>
      <c r="D67" s="113">
        <v>42656</v>
      </c>
      <c r="E67" s="41" t="s">
        <v>15</v>
      </c>
      <c r="F67" s="43">
        <v>66</v>
      </c>
      <c r="G67" s="39">
        <v>1</v>
      </c>
      <c r="H67" s="55">
        <v>137827853</v>
      </c>
      <c r="I67" s="107">
        <v>98031</v>
      </c>
    </row>
    <row r="68" spans="1:9" ht="15">
      <c r="A68" s="37">
        <v>66</v>
      </c>
      <c r="B68" s="40" t="s">
        <v>1719</v>
      </c>
      <c r="C68" s="40" t="s">
        <v>1718</v>
      </c>
      <c r="D68" s="138">
        <v>44672</v>
      </c>
      <c r="E68" s="38" t="s">
        <v>24</v>
      </c>
      <c r="F68" s="42">
        <v>70</v>
      </c>
      <c r="G68" s="39">
        <v>1</v>
      </c>
      <c r="H68" s="130">
        <v>137169985</v>
      </c>
      <c r="I68" s="130">
        <v>76470</v>
      </c>
    </row>
    <row r="69" spans="1:9" ht="15">
      <c r="A69" s="37">
        <v>67</v>
      </c>
      <c r="B69" s="40" t="s">
        <v>1859</v>
      </c>
      <c r="C69" s="40" t="s">
        <v>1858</v>
      </c>
      <c r="D69" s="138">
        <v>44840</v>
      </c>
      <c r="E69" s="38" t="s">
        <v>24</v>
      </c>
      <c r="F69" s="42">
        <v>73</v>
      </c>
      <c r="G69" s="39">
        <v>1</v>
      </c>
      <c r="H69" s="254">
        <v>137100190</v>
      </c>
      <c r="I69" s="254">
        <v>79061</v>
      </c>
    </row>
    <row r="70" spans="1:9" ht="15">
      <c r="A70" s="37">
        <v>68</v>
      </c>
      <c r="B70" s="40" t="s">
        <v>1591</v>
      </c>
      <c r="C70" s="40" t="s">
        <v>1592</v>
      </c>
      <c r="D70" s="138">
        <v>44504</v>
      </c>
      <c r="E70" s="38" t="s">
        <v>67</v>
      </c>
      <c r="F70" s="42"/>
      <c r="G70" s="39">
        <v>1</v>
      </c>
      <c r="H70" s="130">
        <v>135567819</v>
      </c>
      <c r="I70" s="130">
        <v>79816</v>
      </c>
    </row>
    <row r="71" spans="1:9" ht="15">
      <c r="A71" s="37">
        <v>69</v>
      </c>
      <c r="B71" s="38" t="s">
        <v>684</v>
      </c>
      <c r="C71" s="38" t="s">
        <v>685</v>
      </c>
      <c r="D71" s="113">
        <v>43314</v>
      </c>
      <c r="E71" s="38" t="s">
        <v>24</v>
      </c>
      <c r="F71" s="42">
        <v>62</v>
      </c>
      <c r="G71" s="39">
        <v>1</v>
      </c>
      <c r="H71" s="277">
        <v>134598932</v>
      </c>
      <c r="I71" s="277">
        <v>86071</v>
      </c>
    </row>
    <row r="72" spans="1:9" ht="15">
      <c r="A72" s="37">
        <v>70</v>
      </c>
      <c r="B72" s="38" t="s">
        <v>304</v>
      </c>
      <c r="C72" s="38" t="s">
        <v>304</v>
      </c>
      <c r="D72" s="113">
        <v>43608</v>
      </c>
      <c r="E72" s="38" t="s">
        <v>67</v>
      </c>
      <c r="F72" s="42">
        <v>76</v>
      </c>
      <c r="G72" s="39">
        <v>1</v>
      </c>
      <c r="H72" s="277">
        <v>130619170</v>
      </c>
      <c r="I72" s="277">
        <v>84273</v>
      </c>
    </row>
    <row r="73" spans="1:9" ht="15">
      <c r="A73" s="37">
        <v>71</v>
      </c>
      <c r="B73" s="38" t="s">
        <v>1224</v>
      </c>
      <c r="C73" s="38" t="s">
        <v>1224</v>
      </c>
      <c r="D73" s="113">
        <v>42733</v>
      </c>
      <c r="E73" s="38" t="s">
        <v>15</v>
      </c>
      <c r="F73" s="43">
        <v>56</v>
      </c>
      <c r="G73" s="39">
        <v>1</v>
      </c>
      <c r="H73" s="55">
        <v>130048210</v>
      </c>
      <c r="I73" s="55">
        <v>91485</v>
      </c>
    </row>
    <row r="74" spans="1:9" ht="15">
      <c r="A74" s="37">
        <v>72</v>
      </c>
      <c r="B74" s="45" t="s">
        <v>1225</v>
      </c>
      <c r="C74" s="45" t="s">
        <v>1226</v>
      </c>
      <c r="D74" s="113">
        <v>42740</v>
      </c>
      <c r="E74" s="41" t="s">
        <v>24</v>
      </c>
      <c r="F74" s="42">
        <v>53</v>
      </c>
      <c r="G74" s="39">
        <v>1</v>
      </c>
      <c r="H74" s="55">
        <v>129238773</v>
      </c>
      <c r="I74" s="55">
        <v>85907</v>
      </c>
    </row>
    <row r="75" spans="1:9" ht="15">
      <c r="A75" s="37">
        <v>73</v>
      </c>
      <c r="B75" s="40" t="s">
        <v>1708</v>
      </c>
      <c r="C75" s="40" t="s">
        <v>1707</v>
      </c>
      <c r="D75" s="138">
        <v>44658</v>
      </c>
      <c r="E75" s="38" t="s">
        <v>24</v>
      </c>
      <c r="F75" s="42">
        <v>67</v>
      </c>
      <c r="G75" s="39">
        <v>1</v>
      </c>
      <c r="H75" s="130">
        <v>126270720</v>
      </c>
      <c r="I75" s="130">
        <v>75937</v>
      </c>
    </row>
    <row r="76" spans="1:9" ht="15">
      <c r="A76" s="37">
        <v>74</v>
      </c>
      <c r="B76" s="40" t="s">
        <v>121</v>
      </c>
      <c r="C76" s="40" t="s">
        <v>122</v>
      </c>
      <c r="D76" s="113">
        <v>43594</v>
      </c>
      <c r="E76" s="38" t="s">
        <v>67</v>
      </c>
      <c r="F76" s="42">
        <v>68</v>
      </c>
      <c r="G76" s="39">
        <v>1</v>
      </c>
      <c r="H76" s="277">
        <v>126193385</v>
      </c>
      <c r="I76" s="277">
        <v>87544</v>
      </c>
    </row>
    <row r="77" spans="1:9" ht="15">
      <c r="A77" s="37">
        <v>75</v>
      </c>
      <c r="B77" s="38" t="s">
        <v>1227</v>
      </c>
      <c r="C77" s="38" t="s">
        <v>1228</v>
      </c>
      <c r="D77" s="113">
        <v>42726</v>
      </c>
      <c r="E77" s="38" t="s">
        <v>24</v>
      </c>
      <c r="F77" s="43">
        <v>59</v>
      </c>
      <c r="G77" s="39">
        <v>1</v>
      </c>
      <c r="H77" s="55">
        <v>125955828</v>
      </c>
      <c r="I77" s="55">
        <v>98085</v>
      </c>
    </row>
    <row r="78" spans="1:9" ht="15">
      <c r="A78" s="37">
        <v>76</v>
      </c>
      <c r="B78" s="40" t="s">
        <v>1066</v>
      </c>
      <c r="C78" s="40" t="s">
        <v>1067</v>
      </c>
      <c r="D78" s="113">
        <v>42922</v>
      </c>
      <c r="E78" s="41" t="s">
        <v>15</v>
      </c>
      <c r="F78" s="42">
        <v>71</v>
      </c>
      <c r="G78" s="39">
        <v>1</v>
      </c>
      <c r="H78" s="55">
        <v>125588365</v>
      </c>
      <c r="I78" s="55">
        <v>83954</v>
      </c>
    </row>
    <row r="79" spans="1:9" ht="15">
      <c r="A79" s="37">
        <v>77</v>
      </c>
      <c r="B79" s="38" t="s">
        <v>137</v>
      </c>
      <c r="C79" s="38" t="s">
        <v>137</v>
      </c>
      <c r="D79" s="113">
        <v>42962</v>
      </c>
      <c r="E79" s="38" t="s">
        <v>15</v>
      </c>
      <c r="F79" s="109">
        <v>78</v>
      </c>
      <c r="G79" s="39">
        <v>1</v>
      </c>
      <c r="H79" s="55">
        <v>125275165</v>
      </c>
      <c r="I79" s="55">
        <v>96901</v>
      </c>
    </row>
    <row r="80" spans="1:9" ht="15">
      <c r="A80" s="37">
        <v>78</v>
      </c>
      <c r="B80" s="40" t="s">
        <v>687</v>
      </c>
      <c r="C80" s="40" t="s">
        <v>688</v>
      </c>
      <c r="D80" s="113">
        <v>43321</v>
      </c>
      <c r="E80" s="38" t="s">
        <v>15</v>
      </c>
      <c r="F80" s="42"/>
      <c r="G80" s="39">
        <v>1</v>
      </c>
      <c r="H80" s="277">
        <v>123289083</v>
      </c>
      <c r="I80" s="277">
        <v>77107</v>
      </c>
    </row>
    <row r="81" spans="1:9" ht="15">
      <c r="A81" s="37">
        <v>79</v>
      </c>
      <c r="B81" s="40" t="s">
        <v>1480</v>
      </c>
      <c r="C81" s="40" t="s">
        <v>1481</v>
      </c>
      <c r="D81" s="123">
        <v>44406</v>
      </c>
      <c r="E81" s="38" t="s">
        <v>67</v>
      </c>
      <c r="F81" s="42">
        <v>73</v>
      </c>
      <c r="G81" s="39">
        <v>1</v>
      </c>
      <c r="H81" s="130">
        <v>123084190</v>
      </c>
      <c r="I81" s="130">
        <v>74657</v>
      </c>
    </row>
    <row r="82" spans="1:9" ht="15">
      <c r="A82" s="37">
        <v>80</v>
      </c>
      <c r="B82" s="40" t="s">
        <v>149</v>
      </c>
      <c r="C82" s="40" t="s">
        <v>149</v>
      </c>
      <c r="D82" s="113">
        <v>43062</v>
      </c>
      <c r="E82" s="41" t="s">
        <v>15</v>
      </c>
      <c r="F82" s="42">
        <v>68</v>
      </c>
      <c r="G82" s="39">
        <v>1</v>
      </c>
      <c r="H82" s="55">
        <v>122127788</v>
      </c>
      <c r="I82" s="55">
        <v>87821</v>
      </c>
    </row>
    <row r="83" spans="1:9" ht="15">
      <c r="A83" s="37">
        <v>81</v>
      </c>
      <c r="B83" s="38" t="s">
        <v>1152</v>
      </c>
      <c r="C83" s="38" t="s">
        <v>1152</v>
      </c>
      <c r="D83" s="113">
        <v>42810</v>
      </c>
      <c r="E83" s="38" t="s">
        <v>67</v>
      </c>
      <c r="F83" s="43"/>
      <c r="G83" s="39">
        <v>1</v>
      </c>
      <c r="H83" s="55">
        <v>121780325</v>
      </c>
      <c r="I83" s="55">
        <v>91642</v>
      </c>
    </row>
    <row r="84" spans="1:9" ht="15">
      <c r="A84" s="37">
        <v>82</v>
      </c>
      <c r="B84" s="45" t="s">
        <v>1229</v>
      </c>
      <c r="C84" s="45" t="s">
        <v>1230</v>
      </c>
      <c r="D84" s="113">
        <v>42747</v>
      </c>
      <c r="E84" s="41" t="s">
        <v>15</v>
      </c>
      <c r="F84" s="42">
        <v>50</v>
      </c>
      <c r="G84" s="39">
        <v>1</v>
      </c>
      <c r="H84" s="55">
        <v>121149205</v>
      </c>
      <c r="I84" s="55">
        <v>82374</v>
      </c>
    </row>
    <row r="85" spans="1:9" ht="15">
      <c r="A85" s="37">
        <v>83</v>
      </c>
      <c r="B85" s="38" t="s">
        <v>509</v>
      </c>
      <c r="C85" s="38" t="s">
        <v>510</v>
      </c>
      <c r="D85" s="113">
        <v>43482</v>
      </c>
      <c r="E85" s="38" t="s">
        <v>67</v>
      </c>
      <c r="F85" s="42">
        <v>73</v>
      </c>
      <c r="G85" s="39">
        <v>1</v>
      </c>
      <c r="H85" s="55">
        <v>121112928</v>
      </c>
      <c r="I85" s="55">
        <v>80063</v>
      </c>
    </row>
    <row r="86" spans="1:9" ht="15">
      <c r="A86" s="37">
        <v>84</v>
      </c>
      <c r="B86" s="45" t="s">
        <v>1167</v>
      </c>
      <c r="C86" s="45" t="s">
        <v>1168</v>
      </c>
      <c r="D86" s="113">
        <v>42796</v>
      </c>
      <c r="E86" s="41" t="s">
        <v>15</v>
      </c>
      <c r="F86" s="42">
        <v>51</v>
      </c>
      <c r="G86" s="39">
        <v>1</v>
      </c>
      <c r="H86" s="55">
        <v>120923040</v>
      </c>
      <c r="I86" s="55">
        <v>82840</v>
      </c>
    </row>
    <row r="87" spans="1:9" ht="15">
      <c r="A87" s="37">
        <v>85</v>
      </c>
      <c r="B87" s="38" t="s">
        <v>1231</v>
      </c>
      <c r="C87" s="38" t="s">
        <v>1232</v>
      </c>
      <c r="D87" s="113">
        <v>42628</v>
      </c>
      <c r="E87" s="38" t="s">
        <v>24</v>
      </c>
      <c r="F87" s="109">
        <v>65</v>
      </c>
      <c r="G87" s="39">
        <v>1</v>
      </c>
      <c r="H87" s="55">
        <v>119079593</v>
      </c>
      <c r="I87" s="107">
        <v>90657</v>
      </c>
    </row>
    <row r="88" spans="1:9" ht="15">
      <c r="A88" s="37">
        <v>86</v>
      </c>
      <c r="B88" s="40" t="s">
        <v>917</v>
      </c>
      <c r="C88" s="40" t="s">
        <v>918</v>
      </c>
      <c r="D88" s="113">
        <v>43090</v>
      </c>
      <c r="E88" s="41" t="s">
        <v>15</v>
      </c>
      <c r="F88" s="42"/>
      <c r="G88" s="39">
        <v>1</v>
      </c>
      <c r="H88" s="55">
        <v>118872647</v>
      </c>
      <c r="I88" s="55">
        <v>81866</v>
      </c>
    </row>
    <row r="89" spans="1:9" ht="15">
      <c r="A89" s="37">
        <v>87</v>
      </c>
      <c r="B89" s="40" t="s">
        <v>941</v>
      </c>
      <c r="C89" s="40" t="s">
        <v>942</v>
      </c>
      <c r="D89" s="113">
        <v>43055</v>
      </c>
      <c r="E89" s="41" t="s">
        <v>15</v>
      </c>
      <c r="F89" s="42">
        <v>57</v>
      </c>
      <c r="G89" s="39">
        <v>1</v>
      </c>
      <c r="H89" s="55">
        <v>118669558</v>
      </c>
      <c r="I89" s="55">
        <v>77810</v>
      </c>
    </row>
    <row r="90" spans="1:9" ht="15">
      <c r="A90" s="37">
        <v>88</v>
      </c>
      <c r="B90" s="40" t="s">
        <v>947</v>
      </c>
      <c r="C90" s="40" t="s">
        <v>948</v>
      </c>
      <c r="D90" s="113">
        <v>43048</v>
      </c>
      <c r="E90" s="41" t="s">
        <v>151</v>
      </c>
      <c r="F90" s="42">
        <v>50</v>
      </c>
      <c r="G90" s="39">
        <v>1</v>
      </c>
      <c r="H90" s="55">
        <v>118454997</v>
      </c>
      <c r="I90" s="55">
        <v>86998</v>
      </c>
    </row>
    <row r="91" spans="1:9" ht="15">
      <c r="A91" s="37">
        <v>89</v>
      </c>
      <c r="B91" s="45" t="s">
        <v>1157</v>
      </c>
      <c r="C91" s="45" t="s">
        <v>1158</v>
      </c>
      <c r="D91" s="113">
        <v>42803</v>
      </c>
      <c r="E91" s="48" t="s">
        <v>15</v>
      </c>
      <c r="F91" s="42">
        <v>52</v>
      </c>
      <c r="G91" s="39">
        <v>1</v>
      </c>
      <c r="H91" s="55">
        <v>118190280</v>
      </c>
      <c r="I91" s="55">
        <v>73456</v>
      </c>
    </row>
    <row r="92" spans="1:9" ht="15">
      <c r="A92" s="37">
        <v>90</v>
      </c>
      <c r="B92" s="38" t="s">
        <v>763</v>
      </c>
      <c r="C92" s="38" t="s">
        <v>764</v>
      </c>
      <c r="D92" s="113">
        <v>43174</v>
      </c>
      <c r="E92" s="38" t="s">
        <v>15</v>
      </c>
      <c r="F92" s="42">
        <v>65</v>
      </c>
      <c r="G92" s="39">
        <v>1</v>
      </c>
      <c r="H92" s="55">
        <v>117295703</v>
      </c>
      <c r="I92" s="55">
        <v>87226</v>
      </c>
    </row>
    <row r="93" spans="1:9" ht="15">
      <c r="A93" s="37">
        <v>91</v>
      </c>
      <c r="B93" s="38" t="s">
        <v>832</v>
      </c>
      <c r="C93" s="38" t="s">
        <v>832</v>
      </c>
      <c r="D93" s="113">
        <v>43174</v>
      </c>
      <c r="E93" s="38" t="s">
        <v>67</v>
      </c>
      <c r="F93" s="42"/>
      <c r="G93" s="39">
        <v>1</v>
      </c>
      <c r="H93" s="55">
        <v>117133990</v>
      </c>
      <c r="I93" s="55">
        <v>72593</v>
      </c>
    </row>
    <row r="94" spans="1:9" ht="15">
      <c r="A94" s="37">
        <v>92</v>
      </c>
      <c r="B94" s="40" t="s">
        <v>1791</v>
      </c>
      <c r="C94" s="40" t="s">
        <v>1792</v>
      </c>
      <c r="D94" s="138">
        <v>44777</v>
      </c>
      <c r="E94" s="38" t="s">
        <v>15</v>
      </c>
      <c r="F94" s="42">
        <v>78</v>
      </c>
      <c r="G94" s="39">
        <v>1</v>
      </c>
      <c r="H94" s="130">
        <v>115510465</v>
      </c>
      <c r="I94" s="130">
        <v>65091</v>
      </c>
    </row>
    <row r="95" spans="1:9" ht="15">
      <c r="A95" s="37">
        <v>93</v>
      </c>
      <c r="B95" s="38" t="s">
        <v>88</v>
      </c>
      <c r="C95" s="38" t="s">
        <v>89</v>
      </c>
      <c r="D95" s="113">
        <v>43783</v>
      </c>
      <c r="E95" s="38" t="s">
        <v>67</v>
      </c>
      <c r="F95" s="42">
        <v>67</v>
      </c>
      <c r="G95" s="39">
        <v>1</v>
      </c>
      <c r="H95" s="277">
        <v>113488932</v>
      </c>
      <c r="I95" s="277">
        <v>74873</v>
      </c>
    </row>
    <row r="96" spans="1:9" ht="15">
      <c r="A96" s="37">
        <v>94</v>
      </c>
      <c r="B96" s="45" t="s">
        <v>486</v>
      </c>
      <c r="C96" s="45" t="s">
        <v>487</v>
      </c>
      <c r="D96" s="113">
        <v>43510</v>
      </c>
      <c r="E96" s="38" t="s">
        <v>67</v>
      </c>
      <c r="F96" s="42">
        <v>69</v>
      </c>
      <c r="G96" s="39">
        <v>1</v>
      </c>
      <c r="H96" s="277">
        <v>111537350</v>
      </c>
      <c r="I96" s="277">
        <v>67839</v>
      </c>
    </row>
    <row r="97" spans="1:9" ht="15">
      <c r="A97" s="37">
        <v>95</v>
      </c>
      <c r="B97" s="40" t="s">
        <v>1125</v>
      </c>
      <c r="C97" s="40" t="s">
        <v>1126</v>
      </c>
      <c r="D97" s="113">
        <v>42838</v>
      </c>
      <c r="E97" s="41" t="s">
        <v>15</v>
      </c>
      <c r="F97" s="42">
        <v>60</v>
      </c>
      <c r="G97" s="39">
        <v>1</v>
      </c>
      <c r="H97" s="55">
        <v>110270616</v>
      </c>
      <c r="I97" s="55">
        <v>81532</v>
      </c>
    </row>
    <row r="98" spans="1:9" ht="15">
      <c r="A98" s="37">
        <v>96</v>
      </c>
      <c r="B98" s="40" t="s">
        <v>1628</v>
      </c>
      <c r="C98" s="40" t="s">
        <v>1629</v>
      </c>
      <c r="D98" s="138">
        <v>44553</v>
      </c>
      <c r="E98" s="38" t="s">
        <v>15</v>
      </c>
      <c r="F98" s="42">
        <v>66</v>
      </c>
      <c r="G98" s="39">
        <v>1</v>
      </c>
      <c r="H98" s="130">
        <v>109286857</v>
      </c>
      <c r="I98" s="130">
        <v>61181</v>
      </c>
    </row>
    <row r="99" spans="1:9" ht="15">
      <c r="A99" s="37">
        <v>97</v>
      </c>
      <c r="B99" s="38" t="s">
        <v>237</v>
      </c>
      <c r="C99" s="38" t="s">
        <v>238</v>
      </c>
      <c r="D99" s="113">
        <v>43769</v>
      </c>
      <c r="E99" s="38" t="s">
        <v>67</v>
      </c>
      <c r="F99" s="42"/>
      <c r="G99" s="39">
        <v>1</v>
      </c>
      <c r="H99" s="277">
        <v>105565265</v>
      </c>
      <c r="I99" s="277">
        <v>67423</v>
      </c>
    </row>
    <row r="100" spans="1:9" ht="15">
      <c r="A100" s="37">
        <v>98</v>
      </c>
      <c r="B100" s="40" t="s">
        <v>1076</v>
      </c>
      <c r="C100" s="40" t="s">
        <v>1077</v>
      </c>
      <c r="D100" s="113">
        <v>42908</v>
      </c>
      <c r="E100" s="41" t="s">
        <v>24</v>
      </c>
      <c r="F100" s="42">
        <v>35</v>
      </c>
      <c r="G100" s="39">
        <v>1</v>
      </c>
      <c r="H100" s="55">
        <v>105529195</v>
      </c>
      <c r="I100" s="55">
        <v>70371</v>
      </c>
    </row>
    <row r="101" spans="1:9" ht="15">
      <c r="A101" s="37">
        <v>99</v>
      </c>
      <c r="B101" s="38" t="s">
        <v>1046</v>
      </c>
      <c r="C101" s="38" t="s">
        <v>1047</v>
      </c>
      <c r="D101" s="113">
        <v>42957</v>
      </c>
      <c r="E101" s="38" t="s">
        <v>15</v>
      </c>
      <c r="F101" s="109">
        <v>46</v>
      </c>
      <c r="G101" s="39">
        <v>1</v>
      </c>
      <c r="H101" s="55">
        <v>104960541</v>
      </c>
      <c r="I101" s="55">
        <v>73650</v>
      </c>
    </row>
    <row r="102" spans="1:9" ht="15">
      <c r="A102" s="37">
        <v>100</v>
      </c>
      <c r="B102" s="38" t="s">
        <v>292</v>
      </c>
      <c r="C102" s="38" t="s">
        <v>293</v>
      </c>
      <c r="D102" s="113">
        <v>43692</v>
      </c>
      <c r="E102" s="38" t="s">
        <v>24</v>
      </c>
      <c r="F102" s="42">
        <v>61</v>
      </c>
      <c r="G102" s="39">
        <v>1</v>
      </c>
      <c r="H102" s="55">
        <v>103411881</v>
      </c>
      <c r="I102" s="106">
        <v>73768</v>
      </c>
    </row>
    <row r="103" spans="1:9" ht="15">
      <c r="A103" s="37">
        <v>101</v>
      </c>
      <c r="B103" s="38" t="s">
        <v>360</v>
      </c>
      <c r="C103" s="38" t="s">
        <v>361</v>
      </c>
      <c r="D103" s="113">
        <v>43601</v>
      </c>
      <c r="E103" s="38" t="s">
        <v>151</v>
      </c>
      <c r="F103" s="42">
        <v>56</v>
      </c>
      <c r="G103" s="39">
        <v>1</v>
      </c>
      <c r="H103" s="277">
        <v>102681940</v>
      </c>
      <c r="I103" s="277">
        <v>68450</v>
      </c>
    </row>
    <row r="104" spans="1:9" ht="15">
      <c r="A104" s="37">
        <v>102</v>
      </c>
      <c r="B104" s="45" t="s">
        <v>399</v>
      </c>
      <c r="C104" s="45" t="s">
        <v>399</v>
      </c>
      <c r="D104" s="113">
        <v>43559</v>
      </c>
      <c r="E104" s="38" t="s">
        <v>15</v>
      </c>
      <c r="F104" s="42">
        <v>61</v>
      </c>
      <c r="G104" s="39">
        <v>1</v>
      </c>
      <c r="H104" s="277">
        <v>102662595</v>
      </c>
      <c r="I104" s="277">
        <v>64463</v>
      </c>
    </row>
    <row r="105" spans="1:9" ht="15">
      <c r="A105" s="37">
        <v>103</v>
      </c>
      <c r="B105" s="40" t="s">
        <v>1081</v>
      </c>
      <c r="C105" s="40" t="s">
        <v>1082</v>
      </c>
      <c r="D105" s="113">
        <v>42894</v>
      </c>
      <c r="E105" s="41" t="s">
        <v>24</v>
      </c>
      <c r="F105" s="42">
        <v>59</v>
      </c>
      <c r="G105" s="39">
        <v>1</v>
      </c>
      <c r="H105" s="55">
        <v>102319933</v>
      </c>
      <c r="I105" s="55">
        <v>66662</v>
      </c>
    </row>
    <row r="106" spans="1:9" ht="15">
      <c r="A106" s="37">
        <v>104</v>
      </c>
      <c r="B106" s="45" t="s">
        <v>133</v>
      </c>
      <c r="C106" s="45" t="s">
        <v>133</v>
      </c>
      <c r="D106" s="113">
        <v>43510</v>
      </c>
      <c r="E106" s="38" t="s">
        <v>15</v>
      </c>
      <c r="F106" s="42"/>
      <c r="G106" s="39">
        <v>1</v>
      </c>
      <c r="H106" s="277">
        <v>100781004</v>
      </c>
      <c r="I106" s="277">
        <v>69939</v>
      </c>
    </row>
    <row r="107" spans="1:9" ht="15">
      <c r="A107" s="37">
        <v>105</v>
      </c>
      <c r="B107" s="40" t="s">
        <v>1702</v>
      </c>
      <c r="C107" s="40" t="s">
        <v>1702</v>
      </c>
      <c r="D107" s="138">
        <v>44651</v>
      </c>
      <c r="E107" s="38" t="s">
        <v>15</v>
      </c>
      <c r="F107" s="42">
        <v>59</v>
      </c>
      <c r="G107" s="39">
        <v>1</v>
      </c>
      <c r="H107" s="130">
        <v>99800640</v>
      </c>
      <c r="I107" s="130">
        <v>55242</v>
      </c>
    </row>
    <row r="108" spans="1:9" ht="15">
      <c r="A108" s="37">
        <v>106</v>
      </c>
      <c r="B108" s="40" t="s">
        <v>1964</v>
      </c>
      <c r="C108" s="40" t="s">
        <v>1965</v>
      </c>
      <c r="D108" s="138">
        <v>44931</v>
      </c>
      <c r="E108" s="38" t="s">
        <v>67</v>
      </c>
      <c r="F108" s="42">
        <v>57</v>
      </c>
      <c r="G108" s="39">
        <v>1</v>
      </c>
      <c r="H108" s="130">
        <v>99298758</v>
      </c>
      <c r="I108" s="130">
        <v>48496</v>
      </c>
    </row>
    <row r="109" spans="1:9" ht="15">
      <c r="A109" s="37">
        <v>107</v>
      </c>
      <c r="B109" s="38" t="s">
        <v>1233</v>
      </c>
      <c r="C109" s="38" t="s">
        <v>1234</v>
      </c>
      <c r="D109" s="113">
        <v>42712</v>
      </c>
      <c r="E109" s="38" t="s">
        <v>151</v>
      </c>
      <c r="F109" s="43"/>
      <c r="G109" s="39">
        <v>1</v>
      </c>
      <c r="H109" s="55">
        <v>98989124</v>
      </c>
      <c r="I109" s="55">
        <v>72689</v>
      </c>
    </row>
    <row r="110" spans="1:9" ht="15">
      <c r="A110" s="37">
        <v>108</v>
      </c>
      <c r="B110" s="40" t="s">
        <v>1524</v>
      </c>
      <c r="C110" s="40" t="s">
        <v>1525</v>
      </c>
      <c r="D110" s="138">
        <v>44441</v>
      </c>
      <c r="E110" s="38" t="s">
        <v>67</v>
      </c>
      <c r="F110" s="42"/>
      <c r="G110" s="39">
        <v>1</v>
      </c>
      <c r="H110" s="130">
        <v>98124078</v>
      </c>
      <c r="I110" s="130">
        <v>58777</v>
      </c>
    </row>
    <row r="111" spans="1:9" ht="15">
      <c r="A111" s="37">
        <v>109</v>
      </c>
      <c r="B111" s="40" t="s">
        <v>1489</v>
      </c>
      <c r="C111" s="40" t="s">
        <v>1490</v>
      </c>
      <c r="D111" s="123">
        <v>44413</v>
      </c>
      <c r="E111" s="38" t="s">
        <v>15</v>
      </c>
      <c r="F111" s="42">
        <v>62</v>
      </c>
      <c r="G111" s="39">
        <v>1</v>
      </c>
      <c r="H111" s="130">
        <v>98000900</v>
      </c>
      <c r="I111" s="130">
        <v>59240</v>
      </c>
    </row>
    <row r="112" spans="1:9" ht="15">
      <c r="A112" s="37">
        <v>110</v>
      </c>
      <c r="B112" s="40" t="s">
        <v>246</v>
      </c>
      <c r="C112" s="40" t="s">
        <v>247</v>
      </c>
      <c r="D112" s="113">
        <v>43734</v>
      </c>
      <c r="E112" s="41" t="s">
        <v>151</v>
      </c>
      <c r="F112" s="42">
        <v>60</v>
      </c>
      <c r="G112" s="39">
        <v>1</v>
      </c>
      <c r="H112" s="55">
        <v>97061233</v>
      </c>
      <c r="I112" s="55">
        <v>66317</v>
      </c>
    </row>
    <row r="113" spans="1:9" ht="15">
      <c r="A113" s="37">
        <v>111</v>
      </c>
      <c r="B113" s="40" t="s">
        <v>1572</v>
      </c>
      <c r="C113" s="40" t="s">
        <v>1572</v>
      </c>
      <c r="D113" s="138">
        <v>44490</v>
      </c>
      <c r="E113" s="38" t="s">
        <v>1573</v>
      </c>
      <c r="F113" s="42">
        <v>57</v>
      </c>
      <c r="G113" s="39">
        <v>1</v>
      </c>
      <c r="H113" s="130">
        <v>96085510</v>
      </c>
      <c r="I113" s="130">
        <v>65208</v>
      </c>
    </row>
    <row r="114" spans="1:9" ht="15">
      <c r="A114" s="37">
        <v>112</v>
      </c>
      <c r="B114" s="40" t="s">
        <v>1060</v>
      </c>
      <c r="C114" s="40" t="s">
        <v>1060</v>
      </c>
      <c r="D114" s="113">
        <v>42936</v>
      </c>
      <c r="E114" s="41" t="s">
        <v>15</v>
      </c>
      <c r="F114" s="42">
        <v>48</v>
      </c>
      <c r="G114" s="39">
        <v>1</v>
      </c>
      <c r="H114" s="55">
        <v>95284169</v>
      </c>
      <c r="I114" s="55">
        <v>66519</v>
      </c>
    </row>
    <row r="115" spans="1:9" ht="15">
      <c r="A115" s="37">
        <v>113</v>
      </c>
      <c r="B115" s="40" t="s">
        <v>1672</v>
      </c>
      <c r="C115" s="40" t="s">
        <v>1673</v>
      </c>
      <c r="D115" s="138">
        <v>44602</v>
      </c>
      <c r="E115" s="38" t="s">
        <v>24</v>
      </c>
      <c r="F115" s="42">
        <v>64</v>
      </c>
      <c r="G115" s="39">
        <v>1</v>
      </c>
      <c r="H115" s="130">
        <v>94762400</v>
      </c>
      <c r="I115" s="130">
        <v>56100</v>
      </c>
    </row>
    <row r="116" spans="1:9" ht="15">
      <c r="A116" s="37">
        <v>114</v>
      </c>
      <c r="B116" s="40" t="s">
        <v>498</v>
      </c>
      <c r="C116" s="40" t="s">
        <v>499</v>
      </c>
      <c r="D116" s="113">
        <v>43489</v>
      </c>
      <c r="E116" s="38" t="s">
        <v>24</v>
      </c>
      <c r="F116" s="42">
        <v>54</v>
      </c>
      <c r="G116" s="39">
        <v>1</v>
      </c>
      <c r="H116" s="277">
        <v>93068959</v>
      </c>
      <c r="I116" s="277">
        <v>66274</v>
      </c>
    </row>
    <row r="117" spans="1:9" ht="15">
      <c r="A117" s="37">
        <v>115</v>
      </c>
      <c r="B117" s="38" t="s">
        <v>966</v>
      </c>
      <c r="C117" s="38" t="s">
        <v>967</v>
      </c>
      <c r="D117" s="113">
        <v>43027</v>
      </c>
      <c r="E117" s="41" t="s">
        <v>15</v>
      </c>
      <c r="F117" s="109">
        <v>50</v>
      </c>
      <c r="G117" s="39">
        <v>1</v>
      </c>
      <c r="H117" s="55">
        <v>91411518</v>
      </c>
      <c r="I117" s="55">
        <v>56214</v>
      </c>
    </row>
    <row r="118" spans="1:9" ht="15">
      <c r="A118" s="37">
        <v>116</v>
      </c>
      <c r="B118" s="40" t="s">
        <v>1674</v>
      </c>
      <c r="C118" s="40" t="s">
        <v>1675</v>
      </c>
      <c r="D118" s="138">
        <v>44609</v>
      </c>
      <c r="E118" s="38" t="s">
        <v>67</v>
      </c>
      <c r="F118" s="42"/>
      <c r="G118" s="39">
        <v>1</v>
      </c>
      <c r="H118" s="130">
        <v>91165915</v>
      </c>
      <c r="I118" s="130">
        <v>52716</v>
      </c>
    </row>
    <row r="119" spans="1:9" ht="15">
      <c r="A119" s="37">
        <v>117</v>
      </c>
      <c r="B119" s="38" t="s">
        <v>978</v>
      </c>
      <c r="C119" s="38" t="s">
        <v>979</v>
      </c>
      <c r="D119" s="113">
        <v>43013</v>
      </c>
      <c r="E119" s="44" t="s">
        <v>15</v>
      </c>
      <c r="F119" s="109">
        <v>65</v>
      </c>
      <c r="G119" s="39">
        <v>1</v>
      </c>
      <c r="H119" s="55">
        <v>90977826</v>
      </c>
      <c r="I119" s="55">
        <v>58317</v>
      </c>
    </row>
    <row r="120" spans="1:9" ht="15">
      <c r="A120" s="37">
        <v>118</v>
      </c>
      <c r="B120" s="40" t="s">
        <v>2019</v>
      </c>
      <c r="C120" s="40" t="s">
        <v>2020</v>
      </c>
      <c r="D120" s="138">
        <v>44987</v>
      </c>
      <c r="E120" s="38" t="s">
        <v>15</v>
      </c>
      <c r="F120" s="42">
        <v>51</v>
      </c>
      <c r="G120" s="39">
        <v>1</v>
      </c>
      <c r="H120" s="130">
        <v>89517810</v>
      </c>
      <c r="I120" s="130">
        <v>42307</v>
      </c>
    </row>
    <row r="121" spans="1:9" ht="15">
      <c r="A121" s="37">
        <v>119</v>
      </c>
      <c r="B121" s="38" t="s">
        <v>1050</v>
      </c>
      <c r="C121" s="38" t="s">
        <v>1051</v>
      </c>
      <c r="D121" s="113">
        <v>42950</v>
      </c>
      <c r="E121" s="38" t="s">
        <v>67</v>
      </c>
      <c r="F121" s="109"/>
      <c r="G121" s="39">
        <v>1</v>
      </c>
      <c r="H121" s="107">
        <v>89309154</v>
      </c>
      <c r="I121" s="106">
        <v>70260</v>
      </c>
    </row>
    <row r="122" spans="1:9" ht="15">
      <c r="A122" s="37">
        <v>120</v>
      </c>
      <c r="B122" s="40" t="s">
        <v>994</v>
      </c>
      <c r="C122" s="40" t="s">
        <v>995</v>
      </c>
      <c r="D122" s="113">
        <v>42999</v>
      </c>
      <c r="E122" s="41" t="s">
        <v>67</v>
      </c>
      <c r="F122" s="42"/>
      <c r="G122" s="39">
        <v>1</v>
      </c>
      <c r="H122" s="55">
        <v>88522764</v>
      </c>
      <c r="I122" s="55">
        <v>63170</v>
      </c>
    </row>
    <row r="123" spans="1:9" ht="15">
      <c r="A123" s="37">
        <v>121</v>
      </c>
      <c r="B123" s="40" t="s">
        <v>1609</v>
      </c>
      <c r="C123" s="40" t="s">
        <v>1610</v>
      </c>
      <c r="D123" s="138">
        <v>44525</v>
      </c>
      <c r="E123" s="38" t="s">
        <v>67</v>
      </c>
      <c r="F123" s="42"/>
      <c r="G123" s="39">
        <v>1</v>
      </c>
      <c r="H123" s="130">
        <v>88137424</v>
      </c>
      <c r="I123" s="130">
        <v>54182</v>
      </c>
    </row>
    <row r="124" spans="1:9" ht="15">
      <c r="A124" s="37">
        <v>122</v>
      </c>
      <c r="B124" s="40" t="s">
        <v>1808</v>
      </c>
      <c r="C124" s="40" t="s">
        <v>1809</v>
      </c>
      <c r="D124" s="138">
        <v>44798</v>
      </c>
      <c r="E124" s="38" t="s">
        <v>39</v>
      </c>
      <c r="F124" s="42">
        <v>68</v>
      </c>
      <c r="G124" s="39">
        <v>1</v>
      </c>
      <c r="H124" s="130">
        <v>87617545</v>
      </c>
      <c r="I124" s="130">
        <v>57068</v>
      </c>
    </row>
    <row r="125" spans="1:9" ht="15">
      <c r="A125" s="37">
        <v>123</v>
      </c>
      <c r="B125" s="40" t="s">
        <v>725</v>
      </c>
      <c r="C125" s="40" t="s">
        <v>726</v>
      </c>
      <c r="D125" s="113">
        <v>43272</v>
      </c>
      <c r="E125" s="38" t="s">
        <v>15</v>
      </c>
      <c r="F125" s="42"/>
      <c r="G125" s="39">
        <v>1</v>
      </c>
      <c r="H125" s="55">
        <v>87354340</v>
      </c>
      <c r="I125" s="55">
        <v>61639</v>
      </c>
    </row>
    <row r="126" spans="1:9" ht="15">
      <c r="A126" s="37">
        <v>124</v>
      </c>
      <c r="B126" s="38" t="s">
        <v>81</v>
      </c>
      <c r="C126" s="38" t="s">
        <v>82</v>
      </c>
      <c r="D126" s="113">
        <v>43832</v>
      </c>
      <c r="E126" s="38" t="s">
        <v>151</v>
      </c>
      <c r="F126" s="42">
        <v>60</v>
      </c>
      <c r="G126" s="39">
        <v>1</v>
      </c>
      <c r="H126" s="277">
        <v>87025460</v>
      </c>
      <c r="I126" s="277">
        <v>56542</v>
      </c>
    </row>
    <row r="127" spans="1:9" ht="15">
      <c r="A127" s="37">
        <v>125</v>
      </c>
      <c r="B127" s="38" t="s">
        <v>311</v>
      </c>
      <c r="C127" s="38" t="s">
        <v>311</v>
      </c>
      <c r="D127" s="113">
        <v>43636</v>
      </c>
      <c r="E127" s="38" t="s">
        <v>67</v>
      </c>
      <c r="F127" s="42">
        <v>83</v>
      </c>
      <c r="G127" s="39">
        <v>1</v>
      </c>
      <c r="H127" s="55">
        <v>86772465</v>
      </c>
      <c r="I127" s="106">
        <v>62071</v>
      </c>
    </row>
    <row r="128" spans="1:9" ht="15">
      <c r="A128" s="37">
        <v>126</v>
      </c>
      <c r="B128" s="40" t="s">
        <v>1091</v>
      </c>
      <c r="C128" s="40" t="s">
        <v>1091</v>
      </c>
      <c r="D128" s="113">
        <v>42887</v>
      </c>
      <c r="E128" s="41" t="s">
        <v>15</v>
      </c>
      <c r="F128" s="42">
        <v>60</v>
      </c>
      <c r="G128" s="39">
        <v>1</v>
      </c>
      <c r="H128" s="55">
        <v>85726782</v>
      </c>
      <c r="I128" s="55">
        <v>55732</v>
      </c>
    </row>
    <row r="129" spans="1:9" ht="15">
      <c r="A129" s="37">
        <v>127</v>
      </c>
      <c r="B129" s="40" t="s">
        <v>1430</v>
      </c>
      <c r="C129" s="40" t="s">
        <v>1431</v>
      </c>
      <c r="D129" s="123">
        <v>44371</v>
      </c>
      <c r="E129" s="38" t="s">
        <v>24</v>
      </c>
      <c r="F129" s="42">
        <v>65</v>
      </c>
      <c r="G129" s="121">
        <v>1</v>
      </c>
      <c r="H129" s="124">
        <v>85636737</v>
      </c>
      <c r="I129" s="124">
        <v>52884</v>
      </c>
    </row>
    <row r="130" spans="1:9" ht="15">
      <c r="A130" s="37">
        <v>128</v>
      </c>
      <c r="B130" s="40" t="s">
        <v>1235</v>
      </c>
      <c r="C130" s="40" t="s">
        <v>1235</v>
      </c>
      <c r="D130" s="113">
        <v>42936</v>
      </c>
      <c r="E130" s="41" t="s">
        <v>159</v>
      </c>
      <c r="F130" s="42">
        <v>63</v>
      </c>
      <c r="G130" s="39">
        <v>1</v>
      </c>
      <c r="H130" s="55">
        <v>83978522</v>
      </c>
      <c r="I130" s="55">
        <v>56032</v>
      </c>
    </row>
    <row r="131" spans="1:9" ht="15">
      <c r="A131" s="37">
        <v>129</v>
      </c>
      <c r="B131" s="40" t="s">
        <v>927</v>
      </c>
      <c r="C131" s="40" t="s">
        <v>928</v>
      </c>
      <c r="D131" s="113">
        <v>43076</v>
      </c>
      <c r="E131" s="41" t="s">
        <v>24</v>
      </c>
      <c r="F131" s="42">
        <v>54</v>
      </c>
      <c r="G131" s="39">
        <v>1</v>
      </c>
      <c r="H131" s="55">
        <v>83163003</v>
      </c>
      <c r="I131" s="55">
        <v>61092</v>
      </c>
    </row>
    <row r="132" spans="1:9" ht="15">
      <c r="A132" s="37">
        <v>130</v>
      </c>
      <c r="B132" s="45" t="s">
        <v>1172</v>
      </c>
      <c r="C132" s="45" t="s">
        <v>1173</v>
      </c>
      <c r="D132" s="113">
        <v>42789</v>
      </c>
      <c r="E132" s="41" t="s">
        <v>151</v>
      </c>
      <c r="F132" s="42">
        <v>50</v>
      </c>
      <c r="G132" s="39">
        <v>1</v>
      </c>
      <c r="H132" s="55">
        <v>83084905</v>
      </c>
      <c r="I132" s="55">
        <v>58143</v>
      </c>
    </row>
    <row r="133" spans="1:9" ht="15">
      <c r="A133" s="37">
        <v>131</v>
      </c>
      <c r="B133" s="47" t="s">
        <v>1236</v>
      </c>
      <c r="C133" s="45" t="s">
        <v>1237</v>
      </c>
      <c r="D133" s="113">
        <v>42684</v>
      </c>
      <c r="E133" s="41" t="s">
        <v>15</v>
      </c>
      <c r="F133" s="43">
        <v>58</v>
      </c>
      <c r="G133" s="39">
        <v>1</v>
      </c>
      <c r="H133" s="107">
        <v>82697945</v>
      </c>
      <c r="I133" s="107">
        <v>58278</v>
      </c>
    </row>
    <row r="134" spans="1:9" ht="15">
      <c r="A134" s="37">
        <v>132</v>
      </c>
      <c r="B134" s="38" t="s">
        <v>619</v>
      </c>
      <c r="C134" s="38" t="s">
        <v>620</v>
      </c>
      <c r="D134" s="113">
        <v>43363</v>
      </c>
      <c r="E134" s="38" t="s">
        <v>24</v>
      </c>
      <c r="F134" s="42">
        <v>58</v>
      </c>
      <c r="G134" s="39">
        <v>1</v>
      </c>
      <c r="H134" s="277">
        <v>82638352</v>
      </c>
      <c r="I134" s="277">
        <v>61268</v>
      </c>
    </row>
    <row r="135" spans="1:9" ht="15">
      <c r="A135" s="37">
        <v>133</v>
      </c>
      <c r="B135" s="47" t="s">
        <v>1238</v>
      </c>
      <c r="C135" s="45" t="s">
        <v>1239</v>
      </c>
      <c r="D135" s="113">
        <v>42670</v>
      </c>
      <c r="E135" s="41" t="s">
        <v>15</v>
      </c>
      <c r="F135" s="111">
        <v>55</v>
      </c>
      <c r="G135" s="39">
        <v>1</v>
      </c>
      <c r="H135" s="55">
        <v>82389138</v>
      </c>
      <c r="I135" s="278">
        <v>58876</v>
      </c>
    </row>
    <row r="136" spans="1:9" ht="15">
      <c r="A136" s="37">
        <v>134</v>
      </c>
      <c r="B136" s="38" t="s">
        <v>274</v>
      </c>
      <c r="C136" s="38" t="s">
        <v>275</v>
      </c>
      <c r="D136" s="113">
        <v>43727</v>
      </c>
      <c r="E136" s="38" t="s">
        <v>67</v>
      </c>
      <c r="F136" s="42">
        <v>73</v>
      </c>
      <c r="G136" s="39">
        <v>1</v>
      </c>
      <c r="H136" s="55">
        <v>81560415</v>
      </c>
      <c r="I136" s="55">
        <v>52800</v>
      </c>
    </row>
    <row r="137" spans="1:9" ht="15">
      <c r="A137" s="37">
        <v>135</v>
      </c>
      <c r="B137" s="38" t="s">
        <v>1024</v>
      </c>
      <c r="C137" s="38" t="s">
        <v>1025</v>
      </c>
      <c r="D137" s="113">
        <v>42978</v>
      </c>
      <c r="E137" s="38" t="s">
        <v>24</v>
      </c>
      <c r="F137" s="109">
        <v>52</v>
      </c>
      <c r="G137" s="39">
        <v>1</v>
      </c>
      <c r="H137" s="55">
        <v>80434933</v>
      </c>
      <c r="I137" s="55">
        <v>57208</v>
      </c>
    </row>
    <row r="138" spans="1:9" ht="15">
      <c r="A138" s="37">
        <v>136</v>
      </c>
      <c r="B138" s="40" t="s">
        <v>245</v>
      </c>
      <c r="C138" s="40" t="s">
        <v>245</v>
      </c>
      <c r="D138" s="113">
        <v>43748</v>
      </c>
      <c r="E138" s="38" t="s">
        <v>24</v>
      </c>
      <c r="F138" s="42">
        <v>54</v>
      </c>
      <c r="G138" s="39">
        <v>1</v>
      </c>
      <c r="H138" s="55">
        <v>80299445</v>
      </c>
      <c r="I138" s="106">
        <v>49985</v>
      </c>
    </row>
    <row r="139" spans="1:9" ht="15">
      <c r="A139" s="37">
        <v>137</v>
      </c>
      <c r="B139" s="46" t="s">
        <v>711</v>
      </c>
      <c r="C139" s="40" t="s">
        <v>712</v>
      </c>
      <c r="D139" s="113">
        <v>43293</v>
      </c>
      <c r="E139" s="41" t="s">
        <v>24</v>
      </c>
      <c r="F139" s="42">
        <v>57</v>
      </c>
      <c r="G139" s="39">
        <v>1</v>
      </c>
      <c r="H139" s="55">
        <v>80187499</v>
      </c>
      <c r="I139" s="55">
        <v>50553</v>
      </c>
    </row>
    <row r="140" spans="1:9" ht="15">
      <c r="A140" s="37">
        <v>138</v>
      </c>
      <c r="B140" s="45" t="s">
        <v>1240</v>
      </c>
      <c r="C140" s="45" t="s">
        <v>1241</v>
      </c>
      <c r="D140" s="113">
        <v>42754</v>
      </c>
      <c r="E140" s="41" t="s">
        <v>24</v>
      </c>
      <c r="F140" s="42">
        <v>34</v>
      </c>
      <c r="G140" s="39">
        <v>1</v>
      </c>
      <c r="H140" s="55">
        <v>77454965</v>
      </c>
      <c r="I140" s="55">
        <v>54918</v>
      </c>
    </row>
    <row r="141" spans="1:9" ht="15">
      <c r="A141" s="37">
        <v>139</v>
      </c>
      <c r="B141" s="38" t="s">
        <v>680</v>
      </c>
      <c r="C141" s="38" t="s">
        <v>681</v>
      </c>
      <c r="D141" s="113">
        <v>43356</v>
      </c>
      <c r="E141" s="38" t="s">
        <v>67</v>
      </c>
      <c r="F141" s="42"/>
      <c r="G141" s="39">
        <v>1</v>
      </c>
      <c r="H141" s="55">
        <v>75861051</v>
      </c>
      <c r="I141" s="55">
        <v>48607</v>
      </c>
    </row>
    <row r="142" spans="1:9" ht="15">
      <c r="A142" s="37">
        <v>140</v>
      </c>
      <c r="B142" s="40" t="s">
        <v>1855</v>
      </c>
      <c r="C142" s="40" t="s">
        <v>1856</v>
      </c>
      <c r="D142" s="138">
        <v>44833</v>
      </c>
      <c r="E142" s="38" t="s">
        <v>24</v>
      </c>
      <c r="F142" s="42">
        <v>63</v>
      </c>
      <c r="G142" s="39">
        <v>1</v>
      </c>
      <c r="H142" s="130">
        <v>75609685</v>
      </c>
      <c r="I142" s="130">
        <v>45194</v>
      </c>
    </row>
    <row r="143" spans="1:9" ht="15">
      <c r="A143" s="37">
        <v>141</v>
      </c>
      <c r="B143" s="40" t="s">
        <v>62</v>
      </c>
      <c r="C143" s="40" t="s">
        <v>63</v>
      </c>
      <c r="D143" s="113">
        <v>43860</v>
      </c>
      <c r="E143" s="38" t="s">
        <v>151</v>
      </c>
      <c r="F143" s="42">
        <v>64</v>
      </c>
      <c r="G143" s="39">
        <v>1</v>
      </c>
      <c r="H143" s="55">
        <v>75411335</v>
      </c>
      <c r="I143" s="106">
        <v>47550</v>
      </c>
    </row>
    <row r="144" spans="1:9" ht="15">
      <c r="A144" s="37">
        <v>142</v>
      </c>
      <c r="B144" s="38" t="s">
        <v>879</v>
      </c>
      <c r="C144" s="38" t="s">
        <v>880</v>
      </c>
      <c r="D144" s="113">
        <v>43125</v>
      </c>
      <c r="E144" s="38" t="s">
        <v>67</v>
      </c>
      <c r="F144" s="42"/>
      <c r="G144" s="39">
        <v>1</v>
      </c>
      <c r="H144" s="55">
        <v>75086585</v>
      </c>
      <c r="I144" s="55">
        <v>49672</v>
      </c>
    </row>
    <row r="145" spans="1:9" ht="15">
      <c r="A145" s="37">
        <v>143</v>
      </c>
      <c r="B145" s="47" t="s">
        <v>1242</v>
      </c>
      <c r="C145" s="45" t="s">
        <v>1243</v>
      </c>
      <c r="D145" s="113">
        <v>42726</v>
      </c>
      <c r="E145" s="38" t="s">
        <v>15</v>
      </c>
      <c r="F145" s="43">
        <v>40</v>
      </c>
      <c r="G145" s="39">
        <v>1</v>
      </c>
      <c r="H145" s="55">
        <v>74739045</v>
      </c>
      <c r="I145" s="55">
        <v>56068</v>
      </c>
    </row>
    <row r="146" spans="1:9" ht="15">
      <c r="A146" s="37">
        <v>144</v>
      </c>
      <c r="B146" s="40" t="s">
        <v>1064</v>
      </c>
      <c r="C146" s="40" t="s">
        <v>1065</v>
      </c>
      <c r="D146" s="113">
        <v>42929</v>
      </c>
      <c r="E146" s="41" t="s">
        <v>15</v>
      </c>
      <c r="F146" s="42">
        <v>68</v>
      </c>
      <c r="G146" s="39">
        <v>1</v>
      </c>
      <c r="H146" s="55">
        <v>74598663</v>
      </c>
      <c r="I146" s="55">
        <v>48320</v>
      </c>
    </row>
    <row r="147" spans="1:9" ht="15">
      <c r="A147" s="37">
        <v>145</v>
      </c>
      <c r="B147" s="40" t="s">
        <v>1789</v>
      </c>
      <c r="C147" s="40" t="s">
        <v>1790</v>
      </c>
      <c r="D147" s="138">
        <v>44770</v>
      </c>
      <c r="E147" s="38" t="s">
        <v>15</v>
      </c>
      <c r="F147" s="42">
        <v>74</v>
      </c>
      <c r="G147" s="39">
        <v>1</v>
      </c>
      <c r="H147" s="130">
        <v>74562234</v>
      </c>
      <c r="I147" s="130">
        <v>45045</v>
      </c>
    </row>
    <row r="148" spans="1:9" ht="15">
      <c r="A148" s="37">
        <v>146</v>
      </c>
      <c r="B148" s="38" t="s">
        <v>356</v>
      </c>
      <c r="C148" s="38" t="s">
        <v>357</v>
      </c>
      <c r="D148" s="113">
        <v>43629</v>
      </c>
      <c r="E148" s="38" t="s">
        <v>15</v>
      </c>
      <c r="F148" s="42">
        <v>68</v>
      </c>
      <c r="G148" s="39">
        <v>1</v>
      </c>
      <c r="H148" s="277">
        <v>74424451</v>
      </c>
      <c r="I148" s="277">
        <v>46638</v>
      </c>
    </row>
    <row r="149" spans="1:9" ht="15">
      <c r="A149" s="37">
        <v>147</v>
      </c>
      <c r="B149" s="40" t="s">
        <v>848</v>
      </c>
      <c r="C149" s="40" t="s">
        <v>849</v>
      </c>
      <c r="D149" s="113">
        <v>43160</v>
      </c>
      <c r="E149" s="41" t="s">
        <v>67</v>
      </c>
      <c r="F149" s="42"/>
      <c r="G149" s="39">
        <v>1</v>
      </c>
      <c r="H149" s="55">
        <v>73942710</v>
      </c>
      <c r="I149" s="55">
        <v>49991</v>
      </c>
    </row>
    <row r="150" spans="1:9" ht="15">
      <c r="A150" s="37">
        <v>148</v>
      </c>
      <c r="B150" s="46" t="s">
        <v>945</v>
      </c>
      <c r="C150" s="40" t="s">
        <v>946</v>
      </c>
      <c r="D150" s="113">
        <v>43048</v>
      </c>
      <c r="E150" s="41" t="s">
        <v>67</v>
      </c>
      <c r="F150" s="42"/>
      <c r="G150" s="39">
        <v>1</v>
      </c>
      <c r="H150" s="55">
        <v>73490926</v>
      </c>
      <c r="I150" s="55">
        <v>54073</v>
      </c>
    </row>
    <row r="151" spans="1:9" ht="15">
      <c r="A151" s="37">
        <v>149</v>
      </c>
      <c r="B151" s="40" t="s">
        <v>339</v>
      </c>
      <c r="C151" s="40" t="s">
        <v>340</v>
      </c>
      <c r="D151" s="113">
        <v>43643</v>
      </c>
      <c r="E151" s="38" t="s">
        <v>15</v>
      </c>
      <c r="F151" s="42">
        <v>56</v>
      </c>
      <c r="G151" s="39">
        <v>1</v>
      </c>
      <c r="H151" s="55">
        <v>73266545</v>
      </c>
      <c r="I151" s="106">
        <v>48250</v>
      </c>
    </row>
    <row r="152" spans="1:9" ht="15">
      <c r="A152" s="37">
        <v>150</v>
      </c>
      <c r="B152" s="326" t="s">
        <v>2029</v>
      </c>
      <c r="C152" s="326" t="s">
        <v>2030</v>
      </c>
      <c r="D152" s="343">
        <v>44994</v>
      </c>
      <c r="E152" s="344" t="s">
        <v>67</v>
      </c>
      <c r="F152" s="342">
        <v>51</v>
      </c>
      <c r="G152" s="39">
        <v>1</v>
      </c>
      <c r="H152" s="130">
        <v>73228930</v>
      </c>
      <c r="I152" s="130">
        <v>35017</v>
      </c>
    </row>
    <row r="153" spans="1:9" ht="15">
      <c r="A153" s="37">
        <v>151</v>
      </c>
      <c r="B153" s="40" t="s">
        <v>814</v>
      </c>
      <c r="C153" s="40" t="s">
        <v>815</v>
      </c>
      <c r="D153" s="113">
        <v>43195</v>
      </c>
      <c r="E153" s="41" t="s">
        <v>24</v>
      </c>
      <c r="F153" s="42">
        <v>54</v>
      </c>
      <c r="G153" s="39">
        <v>1</v>
      </c>
      <c r="H153" s="55">
        <v>72741179</v>
      </c>
      <c r="I153" s="55">
        <v>46191</v>
      </c>
    </row>
    <row r="154" spans="1:9" ht="15">
      <c r="A154" s="37">
        <v>152</v>
      </c>
      <c r="B154" s="40" t="s">
        <v>605</v>
      </c>
      <c r="C154" s="40" t="s">
        <v>606</v>
      </c>
      <c r="D154" s="113">
        <v>43391</v>
      </c>
      <c r="E154" s="38" t="s">
        <v>24</v>
      </c>
      <c r="F154" s="42">
        <v>1</v>
      </c>
      <c r="G154" s="39">
        <v>1</v>
      </c>
      <c r="H154" s="55">
        <v>71550152</v>
      </c>
      <c r="I154" s="55">
        <v>45756</v>
      </c>
    </row>
    <row r="155" spans="1:9" ht="15">
      <c r="A155" s="37">
        <v>153</v>
      </c>
      <c r="B155" s="40" t="s">
        <v>1470</v>
      </c>
      <c r="C155" s="40" t="s">
        <v>1471</v>
      </c>
      <c r="D155" s="138">
        <v>44399</v>
      </c>
      <c r="E155" s="38" t="s">
        <v>24</v>
      </c>
      <c r="F155" s="42">
        <v>55</v>
      </c>
      <c r="G155" s="39">
        <v>1</v>
      </c>
      <c r="H155" s="130">
        <v>71015795</v>
      </c>
      <c r="I155" s="130">
        <v>47071</v>
      </c>
    </row>
    <row r="156" spans="1:9" ht="15">
      <c r="A156" s="37">
        <v>154</v>
      </c>
      <c r="B156" s="38" t="s">
        <v>111</v>
      </c>
      <c r="C156" s="38" t="s">
        <v>111</v>
      </c>
      <c r="D156" s="113">
        <v>43440</v>
      </c>
      <c r="E156" s="38" t="s">
        <v>15</v>
      </c>
      <c r="F156" s="42">
        <v>63</v>
      </c>
      <c r="G156" s="39">
        <v>1</v>
      </c>
      <c r="H156" s="277">
        <v>70791345</v>
      </c>
      <c r="I156" s="277">
        <v>49313</v>
      </c>
    </row>
    <row r="157" spans="1:9" ht="15">
      <c r="A157" s="37">
        <v>155</v>
      </c>
      <c r="B157" s="40" t="s">
        <v>68</v>
      </c>
      <c r="C157" s="40" t="s">
        <v>69</v>
      </c>
      <c r="D157" s="113">
        <v>43846</v>
      </c>
      <c r="E157" s="38" t="s">
        <v>24</v>
      </c>
      <c r="F157" s="42">
        <v>63</v>
      </c>
      <c r="G157" s="39">
        <v>1</v>
      </c>
      <c r="H157" s="55">
        <v>70009925</v>
      </c>
      <c r="I157" s="55">
        <v>44994</v>
      </c>
    </row>
    <row r="158" spans="1:9" ht="15">
      <c r="A158" s="37">
        <v>156</v>
      </c>
      <c r="B158" s="47" t="s">
        <v>1244</v>
      </c>
      <c r="C158" s="45" t="s">
        <v>1245</v>
      </c>
      <c r="D158" s="113">
        <v>42600</v>
      </c>
      <c r="E158" s="38" t="s">
        <v>15</v>
      </c>
      <c r="F158" s="43"/>
      <c r="G158" s="39">
        <v>1</v>
      </c>
      <c r="H158" s="107">
        <v>69249496</v>
      </c>
      <c r="I158" s="107">
        <v>51645</v>
      </c>
    </row>
    <row r="159" spans="1:9" ht="15">
      <c r="A159" s="37">
        <v>157</v>
      </c>
      <c r="B159" s="40" t="s">
        <v>1936</v>
      </c>
      <c r="C159" s="40" t="s">
        <v>1937</v>
      </c>
      <c r="D159" s="138">
        <v>44903</v>
      </c>
      <c r="E159" s="38" t="s">
        <v>24</v>
      </c>
      <c r="F159" s="42">
        <v>68</v>
      </c>
      <c r="G159" s="39">
        <v>1</v>
      </c>
      <c r="H159" s="130">
        <v>69044170</v>
      </c>
      <c r="I159" s="130">
        <v>37544</v>
      </c>
    </row>
    <row r="160" spans="1:9" ht="15">
      <c r="A160" s="37">
        <v>158</v>
      </c>
      <c r="B160" s="38" t="s">
        <v>1027</v>
      </c>
      <c r="C160" s="38" t="s">
        <v>1028</v>
      </c>
      <c r="D160" s="113">
        <v>42971</v>
      </c>
      <c r="E160" s="38" t="s">
        <v>151</v>
      </c>
      <c r="F160" s="109">
        <v>46</v>
      </c>
      <c r="G160" s="39">
        <v>1</v>
      </c>
      <c r="H160" s="55">
        <v>68864298</v>
      </c>
      <c r="I160" s="55">
        <v>50690</v>
      </c>
    </row>
    <row r="161" spans="1:9" ht="15">
      <c r="A161" s="37">
        <v>159</v>
      </c>
      <c r="B161" s="45" t="s">
        <v>435</v>
      </c>
      <c r="C161" s="45" t="s">
        <v>436</v>
      </c>
      <c r="D161" s="113">
        <v>43559</v>
      </c>
      <c r="E161" s="38" t="s">
        <v>24</v>
      </c>
      <c r="F161" s="42">
        <v>50</v>
      </c>
      <c r="G161" s="39">
        <v>1</v>
      </c>
      <c r="H161" s="277">
        <v>68272735</v>
      </c>
      <c r="I161" s="277">
        <v>46805</v>
      </c>
    </row>
    <row r="162" spans="1:9" ht="15">
      <c r="A162" s="37">
        <v>160</v>
      </c>
      <c r="B162" s="38" t="s">
        <v>1042</v>
      </c>
      <c r="C162" s="38" t="s">
        <v>1043</v>
      </c>
      <c r="D162" s="113">
        <v>42957</v>
      </c>
      <c r="E162" s="38" t="s">
        <v>15</v>
      </c>
      <c r="F162" s="109">
        <v>75</v>
      </c>
      <c r="G162" s="39">
        <v>1</v>
      </c>
      <c r="H162" s="55">
        <v>68256274</v>
      </c>
      <c r="I162" s="55">
        <v>52226</v>
      </c>
    </row>
    <row r="163" spans="1:9" ht="15">
      <c r="A163" s="37">
        <v>161</v>
      </c>
      <c r="B163" s="47" t="s">
        <v>1246</v>
      </c>
      <c r="C163" s="45" t="s">
        <v>1247</v>
      </c>
      <c r="D163" s="113">
        <v>42649</v>
      </c>
      <c r="E163" s="41" t="s">
        <v>151</v>
      </c>
      <c r="F163" s="43"/>
      <c r="G163" s="39">
        <v>1</v>
      </c>
      <c r="H163" s="107">
        <v>68211120</v>
      </c>
      <c r="I163" s="107">
        <v>77062</v>
      </c>
    </row>
    <row r="164" spans="1:9" ht="15">
      <c r="A164" s="37">
        <v>162</v>
      </c>
      <c r="B164" s="40" t="s">
        <v>1529</v>
      </c>
      <c r="C164" s="40" t="s">
        <v>1530</v>
      </c>
      <c r="D164" s="138">
        <v>44448</v>
      </c>
      <c r="E164" s="38" t="s">
        <v>39</v>
      </c>
      <c r="F164" s="42">
        <v>63</v>
      </c>
      <c r="G164" s="39">
        <v>1</v>
      </c>
      <c r="H164" s="130">
        <v>67511225</v>
      </c>
      <c r="I164" s="130">
        <v>43748</v>
      </c>
    </row>
    <row r="165" spans="1:9" ht="15">
      <c r="A165" s="37">
        <v>163</v>
      </c>
      <c r="B165" s="38" t="s">
        <v>666</v>
      </c>
      <c r="C165" s="38" t="s">
        <v>667</v>
      </c>
      <c r="D165" s="113">
        <v>43335</v>
      </c>
      <c r="E165" s="38" t="s">
        <v>159</v>
      </c>
      <c r="F165" s="42">
        <v>41</v>
      </c>
      <c r="G165" s="39">
        <v>1</v>
      </c>
      <c r="H165" s="55">
        <v>67135724</v>
      </c>
      <c r="I165" s="55">
        <v>49679</v>
      </c>
    </row>
    <row r="166" spans="1:9" ht="15">
      <c r="A166" s="37">
        <v>164</v>
      </c>
      <c r="B166" s="38" t="s">
        <v>210</v>
      </c>
      <c r="C166" s="38" t="s">
        <v>211</v>
      </c>
      <c r="D166" s="113">
        <v>43776</v>
      </c>
      <c r="E166" s="38" t="s">
        <v>24</v>
      </c>
      <c r="F166" s="42">
        <v>50</v>
      </c>
      <c r="G166" s="39">
        <v>1</v>
      </c>
      <c r="H166" s="277">
        <v>66931705</v>
      </c>
      <c r="I166" s="277">
        <v>45651</v>
      </c>
    </row>
    <row r="167" spans="1:9" ht="15">
      <c r="A167" s="37">
        <v>165</v>
      </c>
      <c r="B167" s="40" t="s">
        <v>1690</v>
      </c>
      <c r="C167" s="40" t="s">
        <v>1691</v>
      </c>
      <c r="D167" s="138">
        <v>44630</v>
      </c>
      <c r="E167" s="38" t="s">
        <v>67</v>
      </c>
      <c r="F167" s="42"/>
      <c r="G167" s="39">
        <v>1</v>
      </c>
      <c r="H167" s="130">
        <v>65631686</v>
      </c>
      <c r="I167" s="130">
        <v>40921</v>
      </c>
    </row>
    <row r="168" spans="1:9" ht="15">
      <c r="A168" s="37">
        <v>166</v>
      </c>
      <c r="B168" s="38" t="s">
        <v>664</v>
      </c>
      <c r="C168" s="38" t="s">
        <v>665</v>
      </c>
      <c r="D168" s="113">
        <v>43356</v>
      </c>
      <c r="E168" s="38" t="s">
        <v>151</v>
      </c>
      <c r="F168" s="42"/>
      <c r="G168" s="39">
        <v>1</v>
      </c>
      <c r="H168" s="55">
        <v>65604825</v>
      </c>
      <c r="I168" s="55">
        <v>46777</v>
      </c>
    </row>
    <row r="169" spans="1:9" ht="15">
      <c r="A169" s="37">
        <v>167</v>
      </c>
      <c r="B169" s="40" t="s">
        <v>2001</v>
      </c>
      <c r="C169" s="40" t="s">
        <v>2002</v>
      </c>
      <c r="D169" s="138">
        <v>44966</v>
      </c>
      <c r="E169" s="38" t="s">
        <v>15</v>
      </c>
      <c r="F169" s="42">
        <v>59</v>
      </c>
      <c r="G169" s="39">
        <v>1</v>
      </c>
      <c r="H169" s="130">
        <v>64891070</v>
      </c>
      <c r="I169" s="130">
        <v>32747</v>
      </c>
    </row>
    <row r="170" spans="1:9" ht="15">
      <c r="A170" s="37">
        <v>168</v>
      </c>
      <c r="B170" s="40" t="s">
        <v>78</v>
      </c>
      <c r="C170" s="40" t="s">
        <v>79</v>
      </c>
      <c r="D170" s="113">
        <v>43874</v>
      </c>
      <c r="E170" s="38" t="s">
        <v>24</v>
      </c>
      <c r="F170" s="42">
        <v>61</v>
      </c>
      <c r="G170" s="39">
        <v>1</v>
      </c>
      <c r="H170" s="55">
        <v>64843535</v>
      </c>
      <c r="I170" s="55">
        <v>42770</v>
      </c>
    </row>
    <row r="171" spans="1:9" ht="15">
      <c r="A171" s="37">
        <v>169</v>
      </c>
      <c r="B171" s="40" t="s">
        <v>478</v>
      </c>
      <c r="C171" s="40" t="s">
        <v>479</v>
      </c>
      <c r="D171" s="113">
        <v>43503</v>
      </c>
      <c r="E171" s="38" t="s">
        <v>15</v>
      </c>
      <c r="F171" s="42">
        <v>62</v>
      </c>
      <c r="G171" s="39">
        <v>1</v>
      </c>
      <c r="H171" s="277">
        <v>64484144</v>
      </c>
      <c r="I171" s="277">
        <v>43210</v>
      </c>
    </row>
    <row r="172" spans="1:9" ht="15">
      <c r="A172" s="37">
        <v>170</v>
      </c>
      <c r="B172" s="38" t="s">
        <v>678</v>
      </c>
      <c r="C172" s="38" t="s">
        <v>679</v>
      </c>
      <c r="D172" s="113">
        <v>43335</v>
      </c>
      <c r="E172" s="38" t="s">
        <v>15</v>
      </c>
      <c r="F172" s="42">
        <v>56</v>
      </c>
      <c r="G172" s="39">
        <v>1</v>
      </c>
      <c r="H172" s="55">
        <v>64342216</v>
      </c>
      <c r="I172" s="55">
        <v>40710</v>
      </c>
    </row>
    <row r="173" spans="1:9" ht="15">
      <c r="A173" s="37">
        <v>171</v>
      </c>
      <c r="B173" s="38" t="s">
        <v>676</v>
      </c>
      <c r="C173" s="38" t="s">
        <v>677</v>
      </c>
      <c r="D173" s="113">
        <v>43328</v>
      </c>
      <c r="E173" s="38" t="s">
        <v>151</v>
      </c>
      <c r="F173" s="42"/>
      <c r="G173" s="39">
        <v>1</v>
      </c>
      <c r="H173" s="55">
        <v>63940146</v>
      </c>
      <c r="I173" s="55">
        <v>47496</v>
      </c>
    </row>
    <row r="174" spans="1:9" ht="15">
      <c r="A174" s="37">
        <v>172</v>
      </c>
      <c r="B174" s="40" t="s">
        <v>162</v>
      </c>
      <c r="C174" s="40" t="s">
        <v>163</v>
      </c>
      <c r="D174" s="113">
        <v>43685</v>
      </c>
      <c r="E174" s="38" t="s">
        <v>15</v>
      </c>
      <c r="F174" s="42">
        <v>81</v>
      </c>
      <c r="G174" s="39">
        <v>1</v>
      </c>
      <c r="H174" s="277">
        <v>63332738</v>
      </c>
      <c r="I174" s="277">
        <v>45635</v>
      </c>
    </row>
    <row r="175" spans="1:9" ht="15">
      <c r="A175" s="37">
        <v>173</v>
      </c>
      <c r="B175" s="40" t="s">
        <v>1985</v>
      </c>
      <c r="C175" s="40" t="s">
        <v>1986</v>
      </c>
      <c r="D175" s="138">
        <v>44952</v>
      </c>
      <c r="E175" s="38" t="s">
        <v>67</v>
      </c>
      <c r="F175" s="42">
        <v>56</v>
      </c>
      <c r="G175" s="39">
        <v>1</v>
      </c>
      <c r="H175" s="130">
        <v>63194368</v>
      </c>
      <c r="I175" s="130">
        <v>30543</v>
      </c>
    </row>
    <row r="176" spans="1:9" ht="15">
      <c r="A176" s="37">
        <v>174</v>
      </c>
      <c r="B176" s="38" t="s">
        <v>372</v>
      </c>
      <c r="C176" s="38" t="s">
        <v>373</v>
      </c>
      <c r="D176" s="113">
        <v>43622</v>
      </c>
      <c r="E176" s="38" t="s">
        <v>67</v>
      </c>
      <c r="F176" s="42">
        <v>70</v>
      </c>
      <c r="G176" s="39">
        <v>1</v>
      </c>
      <c r="H176" s="55">
        <v>62977590</v>
      </c>
      <c r="I176" s="106">
        <v>39503</v>
      </c>
    </row>
    <row r="177" spans="1:9" ht="15">
      <c r="A177" s="37">
        <v>175</v>
      </c>
      <c r="B177" s="40" t="s">
        <v>915</v>
      </c>
      <c r="C177" s="40" t="s">
        <v>916</v>
      </c>
      <c r="D177" s="113">
        <v>43090</v>
      </c>
      <c r="E177" s="41" t="s">
        <v>67</v>
      </c>
      <c r="F177" s="42"/>
      <c r="G177" s="39">
        <v>1</v>
      </c>
      <c r="H177" s="55">
        <v>62838870</v>
      </c>
      <c r="I177" s="55">
        <v>48598</v>
      </c>
    </row>
    <row r="178" spans="1:9" ht="15">
      <c r="A178" s="37">
        <v>176</v>
      </c>
      <c r="B178" s="40" t="s">
        <v>123</v>
      </c>
      <c r="C178" s="40" t="s">
        <v>124</v>
      </c>
      <c r="D178" s="113">
        <v>43867</v>
      </c>
      <c r="E178" s="38" t="s">
        <v>15</v>
      </c>
      <c r="F178" s="42">
        <v>66</v>
      </c>
      <c r="G178" s="39">
        <v>1</v>
      </c>
      <c r="H178" s="55">
        <v>62701498</v>
      </c>
      <c r="I178" s="55">
        <v>38516</v>
      </c>
    </row>
    <row r="179" spans="1:9" ht="15">
      <c r="A179" s="37">
        <v>177</v>
      </c>
      <c r="B179" s="46" t="s">
        <v>668</v>
      </c>
      <c r="C179" s="40" t="s">
        <v>669</v>
      </c>
      <c r="D179" s="113">
        <v>43307</v>
      </c>
      <c r="E179" s="41" t="s">
        <v>159</v>
      </c>
      <c r="F179" s="42">
        <v>50</v>
      </c>
      <c r="G179" s="39">
        <v>1</v>
      </c>
      <c r="H179" s="277">
        <v>61997910</v>
      </c>
      <c r="I179" s="277">
        <v>42855</v>
      </c>
    </row>
    <row r="180" spans="1:9" ht="15">
      <c r="A180" s="37">
        <v>178</v>
      </c>
      <c r="B180" s="40" t="s">
        <v>633</v>
      </c>
      <c r="C180" s="40" t="s">
        <v>633</v>
      </c>
      <c r="D180" s="113">
        <v>43398</v>
      </c>
      <c r="E180" s="41" t="s">
        <v>24</v>
      </c>
      <c r="F180" s="42">
        <v>56</v>
      </c>
      <c r="G180" s="39">
        <v>1</v>
      </c>
      <c r="H180" s="277">
        <v>61937089</v>
      </c>
      <c r="I180" s="277">
        <v>59834</v>
      </c>
    </row>
    <row r="181" spans="1:9" ht="15">
      <c r="A181" s="37">
        <v>179</v>
      </c>
      <c r="B181" s="49">
        <v>1917</v>
      </c>
      <c r="C181" s="49">
        <v>1917</v>
      </c>
      <c r="D181" s="113">
        <v>43853</v>
      </c>
      <c r="E181" s="38" t="s">
        <v>151</v>
      </c>
      <c r="F181" s="42">
        <v>62</v>
      </c>
      <c r="G181" s="39">
        <v>1</v>
      </c>
      <c r="H181" s="55">
        <v>61175681</v>
      </c>
      <c r="I181" s="106">
        <v>40007</v>
      </c>
    </row>
    <row r="182" spans="1:9" ht="15">
      <c r="A182" s="37">
        <v>180</v>
      </c>
      <c r="B182" s="40" t="s">
        <v>956</v>
      </c>
      <c r="C182" s="40" t="s">
        <v>957</v>
      </c>
      <c r="D182" s="113">
        <v>43034</v>
      </c>
      <c r="E182" s="41" t="s">
        <v>151</v>
      </c>
      <c r="F182" s="42">
        <v>50</v>
      </c>
      <c r="G182" s="39">
        <v>1</v>
      </c>
      <c r="H182" s="55">
        <v>60904381</v>
      </c>
      <c r="I182" s="55">
        <v>62870</v>
      </c>
    </row>
    <row r="183" spans="1:9" ht="15">
      <c r="A183" s="37">
        <v>181</v>
      </c>
      <c r="B183" s="40" t="s">
        <v>134</v>
      </c>
      <c r="C183" s="40" t="s">
        <v>135</v>
      </c>
      <c r="D183" s="113">
        <v>43825</v>
      </c>
      <c r="E183" s="38" t="s">
        <v>67</v>
      </c>
      <c r="F183" s="42">
        <v>70</v>
      </c>
      <c r="G183" s="39">
        <v>1</v>
      </c>
      <c r="H183" s="55">
        <v>60750480</v>
      </c>
      <c r="I183" s="55">
        <v>41539</v>
      </c>
    </row>
    <row r="184" spans="1:9" ht="15">
      <c r="A184" s="37">
        <v>182</v>
      </c>
      <c r="B184" s="40" t="s">
        <v>154</v>
      </c>
      <c r="C184" s="40" t="s">
        <v>155</v>
      </c>
      <c r="D184" s="113">
        <v>43825</v>
      </c>
      <c r="E184" s="38" t="s">
        <v>151</v>
      </c>
      <c r="F184" s="42">
        <v>47</v>
      </c>
      <c r="G184" s="39">
        <v>1</v>
      </c>
      <c r="H184" s="55">
        <v>60686730</v>
      </c>
      <c r="I184" s="55">
        <v>40405</v>
      </c>
    </row>
    <row r="185" spans="1:9" ht="15">
      <c r="A185" s="37">
        <v>183</v>
      </c>
      <c r="B185" s="40" t="s">
        <v>1630</v>
      </c>
      <c r="C185" s="40" t="s">
        <v>1631</v>
      </c>
      <c r="D185" s="138">
        <v>44553</v>
      </c>
      <c r="E185" s="38" t="s">
        <v>67</v>
      </c>
      <c r="F185" s="176"/>
      <c r="G185" s="39">
        <v>1</v>
      </c>
      <c r="H185" s="130">
        <v>60563782</v>
      </c>
      <c r="I185" s="130">
        <v>36418</v>
      </c>
    </row>
    <row r="186" spans="1:9" ht="15">
      <c r="A186" s="37">
        <v>184</v>
      </c>
      <c r="B186" s="40" t="s">
        <v>1769</v>
      </c>
      <c r="C186" s="40" t="s">
        <v>1769</v>
      </c>
      <c r="D186" s="138">
        <v>44735</v>
      </c>
      <c r="E186" s="38" t="s">
        <v>15</v>
      </c>
      <c r="F186" s="42">
        <v>66</v>
      </c>
      <c r="G186" s="39">
        <v>1</v>
      </c>
      <c r="H186" s="130">
        <v>60443009</v>
      </c>
      <c r="I186" s="130">
        <v>34728</v>
      </c>
    </row>
    <row r="187" spans="1:9" ht="15">
      <c r="A187" s="37">
        <v>185</v>
      </c>
      <c r="B187" s="38" t="s">
        <v>811</v>
      </c>
      <c r="C187" s="38" t="s">
        <v>812</v>
      </c>
      <c r="D187" s="113">
        <v>43202</v>
      </c>
      <c r="E187" s="38" t="s">
        <v>15</v>
      </c>
      <c r="F187" s="42">
        <v>59</v>
      </c>
      <c r="G187" s="39">
        <v>1</v>
      </c>
      <c r="H187" s="55">
        <v>60176360</v>
      </c>
      <c r="I187" s="55">
        <v>36672</v>
      </c>
    </row>
    <row r="188" spans="1:9" ht="15">
      <c r="A188" s="37">
        <v>186</v>
      </c>
      <c r="B188" s="40" t="s">
        <v>1479</v>
      </c>
      <c r="C188" s="40" t="s">
        <v>1478</v>
      </c>
      <c r="D188" s="123">
        <v>44406</v>
      </c>
      <c r="E188" s="38" t="s">
        <v>24</v>
      </c>
      <c r="F188" s="42">
        <v>51</v>
      </c>
      <c r="G188" s="39">
        <v>1</v>
      </c>
      <c r="H188" s="130">
        <v>60016765</v>
      </c>
      <c r="I188" s="130">
        <v>37848</v>
      </c>
    </row>
    <row r="189" spans="1:9" ht="15">
      <c r="A189" s="37">
        <v>187</v>
      </c>
      <c r="B189" s="38" t="s">
        <v>218</v>
      </c>
      <c r="C189" s="38" t="s">
        <v>219</v>
      </c>
      <c r="D189" s="113">
        <v>43762</v>
      </c>
      <c r="E189" s="38" t="s">
        <v>24</v>
      </c>
      <c r="F189" s="42">
        <v>39</v>
      </c>
      <c r="G189" s="39">
        <v>1</v>
      </c>
      <c r="H189" s="55">
        <v>59967394</v>
      </c>
      <c r="I189" s="277">
        <v>48640</v>
      </c>
    </row>
    <row r="190" spans="1:9" ht="15">
      <c r="A190" s="37">
        <v>188</v>
      </c>
      <c r="B190" s="38" t="s">
        <v>60</v>
      </c>
      <c r="C190" s="38" t="s">
        <v>61</v>
      </c>
      <c r="D190" s="113">
        <v>43888</v>
      </c>
      <c r="E190" s="38" t="s">
        <v>24</v>
      </c>
      <c r="F190" s="42">
        <v>57</v>
      </c>
      <c r="G190" s="39">
        <v>1</v>
      </c>
      <c r="H190" s="55">
        <v>59875230</v>
      </c>
      <c r="I190" s="106">
        <v>38839</v>
      </c>
    </row>
    <row r="191" spans="1:9" ht="15">
      <c r="A191" s="37">
        <v>189</v>
      </c>
      <c r="B191" s="45" t="s">
        <v>1138</v>
      </c>
      <c r="C191" s="45" t="s">
        <v>1139</v>
      </c>
      <c r="D191" s="113">
        <v>42824</v>
      </c>
      <c r="E191" s="41" t="s">
        <v>24</v>
      </c>
      <c r="F191" s="42"/>
      <c r="G191" s="39">
        <v>1</v>
      </c>
      <c r="H191" s="55">
        <v>59247554</v>
      </c>
      <c r="I191" s="55">
        <v>37656</v>
      </c>
    </row>
    <row r="192" spans="1:9" ht="15">
      <c r="A192" s="37">
        <v>190</v>
      </c>
      <c r="B192" s="40" t="s">
        <v>1972</v>
      </c>
      <c r="C192" s="40" t="s">
        <v>1972</v>
      </c>
      <c r="D192" s="138">
        <v>44938</v>
      </c>
      <c r="E192" s="38" t="s">
        <v>24</v>
      </c>
      <c r="F192" s="42">
        <v>58</v>
      </c>
      <c r="G192" s="39">
        <v>1</v>
      </c>
      <c r="H192" s="130">
        <v>59013851</v>
      </c>
      <c r="I192" s="130">
        <v>29831</v>
      </c>
    </row>
    <row r="193" spans="1:9" ht="15">
      <c r="A193" s="37">
        <v>191</v>
      </c>
      <c r="B193" s="40" t="s">
        <v>362</v>
      </c>
      <c r="C193" s="40" t="s">
        <v>363</v>
      </c>
      <c r="D193" s="113">
        <v>43594</v>
      </c>
      <c r="E193" s="38" t="s">
        <v>15</v>
      </c>
      <c r="F193" s="42">
        <v>58</v>
      </c>
      <c r="G193" s="39">
        <v>1</v>
      </c>
      <c r="H193" s="277">
        <v>58913135</v>
      </c>
      <c r="I193" s="277">
        <v>37907</v>
      </c>
    </row>
    <row r="194" spans="1:9" ht="15">
      <c r="A194" s="37">
        <v>192</v>
      </c>
      <c r="B194" s="40" t="s">
        <v>439</v>
      </c>
      <c r="C194" s="40" t="s">
        <v>440</v>
      </c>
      <c r="D194" s="113">
        <v>43475</v>
      </c>
      <c r="E194" s="41" t="s">
        <v>15</v>
      </c>
      <c r="F194" s="42">
        <v>49</v>
      </c>
      <c r="G194" s="39">
        <v>1</v>
      </c>
      <c r="H194" s="55">
        <v>58835553</v>
      </c>
      <c r="I194" s="55">
        <v>43322</v>
      </c>
    </row>
    <row r="195" spans="1:9" ht="15">
      <c r="A195" s="37">
        <v>193</v>
      </c>
      <c r="B195" s="40" t="s">
        <v>480</v>
      </c>
      <c r="C195" s="40" t="s">
        <v>481</v>
      </c>
      <c r="D195" s="113">
        <v>43475</v>
      </c>
      <c r="E195" s="41" t="s">
        <v>67</v>
      </c>
      <c r="F195" s="42">
        <v>67</v>
      </c>
      <c r="G195" s="39">
        <v>1</v>
      </c>
      <c r="H195" s="55">
        <v>58571799</v>
      </c>
      <c r="I195" s="55">
        <v>40889</v>
      </c>
    </row>
    <row r="196" spans="1:9" ht="15">
      <c r="A196" s="37">
        <v>194</v>
      </c>
      <c r="B196" s="40" t="s">
        <v>1498</v>
      </c>
      <c r="C196" s="40" t="s">
        <v>1499</v>
      </c>
      <c r="D196" s="138">
        <v>44427</v>
      </c>
      <c r="E196" s="38" t="s">
        <v>24</v>
      </c>
      <c r="F196" s="42">
        <v>59</v>
      </c>
      <c r="G196" s="39">
        <v>1</v>
      </c>
      <c r="H196" s="130">
        <v>58082133</v>
      </c>
      <c r="I196" s="130">
        <v>40847</v>
      </c>
    </row>
    <row r="197" spans="1:9" ht="15">
      <c r="A197" s="37">
        <v>195</v>
      </c>
      <c r="B197" s="38" t="s">
        <v>1052</v>
      </c>
      <c r="C197" s="38" t="s">
        <v>1053</v>
      </c>
      <c r="D197" s="113">
        <v>42950</v>
      </c>
      <c r="E197" s="38" t="s">
        <v>15</v>
      </c>
      <c r="F197" s="109">
        <v>65</v>
      </c>
      <c r="G197" s="39">
        <v>1</v>
      </c>
      <c r="H197" s="107">
        <v>58021008</v>
      </c>
      <c r="I197" s="106">
        <v>42762</v>
      </c>
    </row>
    <row r="198" spans="1:9" ht="15">
      <c r="A198" s="37">
        <v>196</v>
      </c>
      <c r="B198" s="40" t="s">
        <v>1627</v>
      </c>
      <c r="C198" s="40" t="s">
        <v>1626</v>
      </c>
      <c r="D198" s="138">
        <v>44553</v>
      </c>
      <c r="E198" s="38" t="s">
        <v>24</v>
      </c>
      <c r="F198" s="42">
        <v>63</v>
      </c>
      <c r="G198" s="39">
        <v>1</v>
      </c>
      <c r="H198" s="130">
        <v>57900420</v>
      </c>
      <c r="I198" s="130">
        <v>38157</v>
      </c>
    </row>
    <row r="199" spans="1:9" ht="15">
      <c r="A199" s="37">
        <v>197</v>
      </c>
      <c r="B199" s="40" t="s">
        <v>433</v>
      </c>
      <c r="C199" s="40" t="s">
        <v>434</v>
      </c>
      <c r="D199" s="113">
        <v>43566</v>
      </c>
      <c r="E199" s="38" t="s">
        <v>159</v>
      </c>
      <c r="F199" s="42">
        <v>39</v>
      </c>
      <c r="G199" s="39">
        <v>1</v>
      </c>
      <c r="H199" s="55">
        <v>57847380</v>
      </c>
      <c r="I199" s="55">
        <v>41198</v>
      </c>
    </row>
    <row r="200" spans="1:9" ht="15">
      <c r="A200" s="37">
        <v>198</v>
      </c>
      <c r="B200" s="38" t="s">
        <v>695</v>
      </c>
      <c r="C200" s="38" t="s">
        <v>696</v>
      </c>
      <c r="D200" s="113">
        <v>43328</v>
      </c>
      <c r="E200" s="38" t="s">
        <v>15</v>
      </c>
      <c r="F200" s="42"/>
      <c r="G200" s="39">
        <v>1</v>
      </c>
      <c r="H200" s="55">
        <v>57816654</v>
      </c>
      <c r="I200" s="55">
        <v>37991</v>
      </c>
    </row>
    <row r="201" spans="1:9" ht="15">
      <c r="A201" s="37">
        <v>199</v>
      </c>
      <c r="B201" s="45" t="s">
        <v>1248</v>
      </c>
      <c r="C201" s="45" t="s">
        <v>1249</v>
      </c>
      <c r="D201" s="113">
        <v>42754</v>
      </c>
      <c r="E201" s="48" t="s">
        <v>24</v>
      </c>
      <c r="F201" s="43">
        <v>51</v>
      </c>
      <c r="G201" s="39">
        <v>1</v>
      </c>
      <c r="H201" s="55">
        <v>57781656</v>
      </c>
      <c r="I201" s="55">
        <v>38071</v>
      </c>
    </row>
    <row r="202" spans="1:9" ht="15">
      <c r="A202" s="37">
        <v>200</v>
      </c>
      <c r="B202" s="40" t="s">
        <v>740</v>
      </c>
      <c r="C202" s="40" t="s">
        <v>741</v>
      </c>
      <c r="D202" s="113">
        <v>43272</v>
      </c>
      <c r="E202" s="38" t="s">
        <v>24</v>
      </c>
      <c r="F202" s="42">
        <v>36</v>
      </c>
      <c r="G202" s="39">
        <v>1</v>
      </c>
      <c r="H202" s="55">
        <v>57605333</v>
      </c>
      <c r="I202" s="55">
        <v>41084</v>
      </c>
    </row>
    <row r="203" spans="1:9" ht="15">
      <c r="A203" s="37">
        <v>201</v>
      </c>
      <c r="B203" s="40" t="s">
        <v>791</v>
      </c>
      <c r="C203" s="40" t="s">
        <v>792</v>
      </c>
      <c r="D203" s="113">
        <v>43223</v>
      </c>
      <c r="E203" s="41" t="s">
        <v>24</v>
      </c>
      <c r="F203" s="42">
        <v>53</v>
      </c>
      <c r="G203" s="39">
        <v>1</v>
      </c>
      <c r="H203" s="55">
        <v>56781845</v>
      </c>
      <c r="I203" s="55">
        <v>40190</v>
      </c>
    </row>
    <row r="204" spans="1:9" ht="15">
      <c r="A204" s="37">
        <v>202</v>
      </c>
      <c r="B204" s="40" t="s">
        <v>1461</v>
      </c>
      <c r="C204" s="40" t="s">
        <v>1462</v>
      </c>
      <c r="D204" s="123">
        <v>44392</v>
      </c>
      <c r="E204" s="38" t="s">
        <v>15</v>
      </c>
      <c r="F204" s="42">
        <v>60</v>
      </c>
      <c r="G204" s="39">
        <v>1</v>
      </c>
      <c r="H204" s="130">
        <v>56691050</v>
      </c>
      <c r="I204" s="130">
        <v>38392</v>
      </c>
    </row>
    <row r="205" spans="1:9" ht="15">
      <c r="A205" s="37">
        <v>203</v>
      </c>
      <c r="B205" s="47" t="s">
        <v>1250</v>
      </c>
      <c r="C205" s="45" t="s">
        <v>1251</v>
      </c>
      <c r="D205" s="113">
        <v>42670</v>
      </c>
      <c r="E205" s="41" t="s">
        <v>15</v>
      </c>
      <c r="F205" s="111">
        <v>71</v>
      </c>
      <c r="G205" s="39">
        <v>1</v>
      </c>
      <c r="H205" s="55">
        <v>55907855</v>
      </c>
      <c r="I205" s="278">
        <v>43029</v>
      </c>
    </row>
    <row r="206" spans="1:9" ht="15">
      <c r="A206" s="37">
        <v>204</v>
      </c>
      <c r="B206" s="38" t="s">
        <v>1192</v>
      </c>
      <c r="C206" s="38" t="s">
        <v>1193</v>
      </c>
      <c r="D206" s="113">
        <v>42775</v>
      </c>
      <c r="E206" s="38" t="s">
        <v>15</v>
      </c>
      <c r="F206" s="43">
        <v>60</v>
      </c>
      <c r="G206" s="39">
        <v>1</v>
      </c>
      <c r="H206" s="55">
        <v>55854545</v>
      </c>
      <c r="I206" s="55">
        <v>38794</v>
      </c>
    </row>
    <row r="207" spans="1:9" ht="15">
      <c r="A207" s="37">
        <v>205</v>
      </c>
      <c r="B207" s="45" t="s">
        <v>1252</v>
      </c>
      <c r="C207" s="45" t="s">
        <v>1253</v>
      </c>
      <c r="D207" s="113">
        <v>42733</v>
      </c>
      <c r="E207" s="48" t="s">
        <v>151</v>
      </c>
      <c r="F207" s="43">
        <v>16</v>
      </c>
      <c r="G207" s="39">
        <v>1</v>
      </c>
      <c r="H207" s="55">
        <v>55759673</v>
      </c>
      <c r="I207" s="55">
        <v>41257</v>
      </c>
    </row>
    <row r="208" spans="1:9" ht="15">
      <c r="A208" s="37">
        <v>206</v>
      </c>
      <c r="B208" s="40" t="s">
        <v>2015</v>
      </c>
      <c r="C208" s="40" t="s">
        <v>2016</v>
      </c>
      <c r="D208" s="138">
        <v>44980</v>
      </c>
      <c r="E208" s="38" t="s">
        <v>24</v>
      </c>
      <c r="F208" s="42">
        <v>59</v>
      </c>
      <c r="G208" s="39">
        <v>1</v>
      </c>
      <c r="H208" s="130">
        <v>55153010</v>
      </c>
      <c r="I208" s="130">
        <v>27629</v>
      </c>
    </row>
    <row r="209" spans="1:9" ht="15">
      <c r="A209" s="37">
        <v>207</v>
      </c>
      <c r="B209" s="40" t="s">
        <v>1101</v>
      </c>
      <c r="C209" s="40" t="s">
        <v>1102</v>
      </c>
      <c r="D209" s="113">
        <v>42866</v>
      </c>
      <c r="E209" s="41" t="s">
        <v>15</v>
      </c>
      <c r="F209" s="42">
        <v>61</v>
      </c>
      <c r="G209" s="39">
        <v>1</v>
      </c>
      <c r="H209" s="55">
        <v>55056541</v>
      </c>
      <c r="I209" s="55">
        <v>35811</v>
      </c>
    </row>
    <row r="210" spans="1:9" ht="15">
      <c r="A210" s="37">
        <v>208</v>
      </c>
      <c r="B210" s="38" t="s">
        <v>1254</v>
      </c>
      <c r="C210" s="38" t="s">
        <v>1255</v>
      </c>
      <c r="D210" s="113">
        <v>42705</v>
      </c>
      <c r="E210" s="38" t="s">
        <v>24</v>
      </c>
      <c r="F210" s="43">
        <v>46</v>
      </c>
      <c r="G210" s="39">
        <v>1</v>
      </c>
      <c r="H210" s="107">
        <v>54745274</v>
      </c>
      <c r="I210" s="107">
        <v>38784</v>
      </c>
    </row>
    <row r="211" spans="1:9" ht="15">
      <c r="A211" s="37">
        <v>209</v>
      </c>
      <c r="B211" s="40" t="s">
        <v>1864</v>
      </c>
      <c r="C211" s="40" t="s">
        <v>1865</v>
      </c>
      <c r="D211" s="138">
        <v>44847</v>
      </c>
      <c r="E211" s="38" t="s">
        <v>24</v>
      </c>
      <c r="F211" s="42">
        <v>61</v>
      </c>
      <c r="G211" s="39">
        <v>1</v>
      </c>
      <c r="H211" s="130">
        <v>54546470</v>
      </c>
      <c r="I211" s="130">
        <v>27636</v>
      </c>
    </row>
    <row r="212" spans="1:9" ht="15">
      <c r="A212" s="37">
        <v>210</v>
      </c>
      <c r="B212" s="40" t="s">
        <v>1074</v>
      </c>
      <c r="C212" s="40" t="s">
        <v>1075</v>
      </c>
      <c r="D212" s="113">
        <v>42915</v>
      </c>
      <c r="E212" s="41" t="s">
        <v>15</v>
      </c>
      <c r="F212" s="42">
        <v>46</v>
      </c>
      <c r="G212" s="39">
        <v>1</v>
      </c>
      <c r="H212" s="55">
        <v>54531851</v>
      </c>
      <c r="I212" s="55">
        <v>37362</v>
      </c>
    </row>
    <row r="213" spans="1:9" ht="15">
      <c r="A213" s="37">
        <v>211</v>
      </c>
      <c r="B213" s="40" t="s">
        <v>972</v>
      </c>
      <c r="C213" s="40" t="s">
        <v>973</v>
      </c>
      <c r="D213" s="113">
        <v>43020</v>
      </c>
      <c r="E213" s="41" t="s">
        <v>24</v>
      </c>
      <c r="F213" s="42">
        <v>50</v>
      </c>
      <c r="G213" s="39">
        <v>1</v>
      </c>
      <c r="H213" s="55">
        <v>54493526</v>
      </c>
      <c r="I213" s="55">
        <v>39463</v>
      </c>
    </row>
    <row r="214" spans="1:9" ht="15">
      <c r="A214" s="37">
        <v>212</v>
      </c>
      <c r="B214" s="38" t="s">
        <v>466</v>
      </c>
      <c r="C214" s="38" t="s">
        <v>467</v>
      </c>
      <c r="D214" s="113">
        <v>43538</v>
      </c>
      <c r="E214" s="38" t="s">
        <v>67</v>
      </c>
      <c r="F214" s="42">
        <v>66</v>
      </c>
      <c r="G214" s="39">
        <v>1</v>
      </c>
      <c r="H214" s="277">
        <v>53907650</v>
      </c>
      <c r="I214" s="277">
        <v>37322</v>
      </c>
    </row>
    <row r="215" spans="1:9" ht="15">
      <c r="A215" s="37">
        <v>213</v>
      </c>
      <c r="B215" s="40" t="s">
        <v>1954</v>
      </c>
      <c r="C215" s="288" t="s">
        <v>1955</v>
      </c>
      <c r="D215" s="138">
        <v>44917</v>
      </c>
      <c r="E215" s="38" t="s">
        <v>15</v>
      </c>
      <c r="F215" s="42">
        <v>59</v>
      </c>
      <c r="G215" s="39">
        <v>1</v>
      </c>
      <c r="H215" s="130">
        <v>53843435</v>
      </c>
      <c r="I215" s="130">
        <v>27474</v>
      </c>
    </row>
    <row r="216" spans="1:9" ht="15">
      <c r="A216" s="37">
        <v>214</v>
      </c>
      <c r="B216" s="40" t="s">
        <v>899</v>
      </c>
      <c r="C216" s="40" t="s">
        <v>900</v>
      </c>
      <c r="D216" s="113">
        <v>43104</v>
      </c>
      <c r="E216" s="41" t="s">
        <v>15</v>
      </c>
      <c r="F216" s="42">
        <v>47</v>
      </c>
      <c r="G216" s="39">
        <v>1</v>
      </c>
      <c r="H216" s="277">
        <v>53446315</v>
      </c>
      <c r="I216" s="277">
        <v>37456</v>
      </c>
    </row>
    <row r="217" spans="1:9" ht="15">
      <c r="A217" s="37">
        <v>215</v>
      </c>
      <c r="B217" s="38" t="s">
        <v>892</v>
      </c>
      <c r="C217" s="38" t="s">
        <v>893</v>
      </c>
      <c r="D217" s="113">
        <v>43111</v>
      </c>
      <c r="E217" s="38" t="s">
        <v>159</v>
      </c>
      <c r="F217" s="42">
        <v>49</v>
      </c>
      <c r="G217" s="39">
        <v>1</v>
      </c>
      <c r="H217" s="55">
        <v>53129555</v>
      </c>
      <c r="I217" s="55">
        <v>35158</v>
      </c>
    </row>
    <row r="218" spans="1:9" ht="15">
      <c r="A218" s="37">
        <v>216</v>
      </c>
      <c r="B218" s="40" t="s">
        <v>1767</v>
      </c>
      <c r="C218" s="40" t="s">
        <v>1768</v>
      </c>
      <c r="D218" s="138">
        <v>44735</v>
      </c>
      <c r="E218" s="38" t="s">
        <v>24</v>
      </c>
      <c r="F218" s="42">
        <v>66</v>
      </c>
      <c r="G218" s="39">
        <v>1</v>
      </c>
      <c r="H218" s="130">
        <v>52544216</v>
      </c>
      <c r="I218" s="130">
        <v>31544</v>
      </c>
    </row>
    <row r="219" spans="1:9" ht="15">
      <c r="A219" s="37">
        <v>217</v>
      </c>
      <c r="B219" s="40" t="s">
        <v>378</v>
      </c>
      <c r="C219" s="40" t="s">
        <v>379</v>
      </c>
      <c r="D219" s="113">
        <v>43587</v>
      </c>
      <c r="E219" s="38" t="s">
        <v>24</v>
      </c>
      <c r="F219" s="42">
        <v>42</v>
      </c>
      <c r="G219" s="39">
        <v>1</v>
      </c>
      <c r="H219" s="277">
        <v>52467195</v>
      </c>
      <c r="I219" s="277">
        <v>37980</v>
      </c>
    </row>
    <row r="220" spans="1:9" ht="15">
      <c r="A220" s="37">
        <v>218</v>
      </c>
      <c r="B220" s="40" t="s">
        <v>943</v>
      </c>
      <c r="C220" s="40" t="s">
        <v>944</v>
      </c>
      <c r="D220" s="113">
        <v>43055</v>
      </c>
      <c r="E220" s="41" t="s">
        <v>24</v>
      </c>
      <c r="F220" s="42">
        <v>35</v>
      </c>
      <c r="G220" s="39">
        <v>1</v>
      </c>
      <c r="H220" s="55">
        <v>52438330</v>
      </c>
      <c r="I220" s="55">
        <v>38016</v>
      </c>
    </row>
    <row r="221" spans="1:9" ht="15">
      <c r="A221" s="37">
        <v>219</v>
      </c>
      <c r="B221" s="38" t="s">
        <v>853</v>
      </c>
      <c r="C221" s="38" t="s">
        <v>854</v>
      </c>
      <c r="D221" s="113">
        <v>43153</v>
      </c>
      <c r="E221" s="38" t="s">
        <v>15</v>
      </c>
      <c r="F221" s="42"/>
      <c r="G221" s="39">
        <v>1</v>
      </c>
      <c r="H221" s="107">
        <v>52431440</v>
      </c>
      <c r="I221" s="106">
        <v>35341</v>
      </c>
    </row>
    <row r="222" spans="1:9" ht="15">
      <c r="A222" s="37">
        <v>220</v>
      </c>
      <c r="B222" s="40" t="s">
        <v>70</v>
      </c>
      <c r="C222" s="40" t="s">
        <v>71</v>
      </c>
      <c r="D222" s="113">
        <v>43881</v>
      </c>
      <c r="E222" s="38" t="s">
        <v>67</v>
      </c>
      <c r="F222" s="42">
        <v>67</v>
      </c>
      <c r="G222" s="39">
        <v>1</v>
      </c>
      <c r="H222" s="55">
        <v>51952995</v>
      </c>
      <c r="I222" s="55">
        <v>35562</v>
      </c>
    </row>
    <row r="223" spans="1:9" ht="15">
      <c r="A223" s="37">
        <v>221</v>
      </c>
      <c r="B223" s="38" t="s">
        <v>104</v>
      </c>
      <c r="C223" s="38" t="s">
        <v>105</v>
      </c>
      <c r="D223" s="113">
        <v>43755</v>
      </c>
      <c r="E223" s="38" t="s">
        <v>67</v>
      </c>
      <c r="F223" s="42">
        <v>66</v>
      </c>
      <c r="G223" s="39">
        <v>1</v>
      </c>
      <c r="H223" s="55">
        <v>51142840</v>
      </c>
      <c r="I223" s="55">
        <v>32147</v>
      </c>
    </row>
    <row r="224" spans="1:9" ht="15">
      <c r="A224" s="37">
        <v>222</v>
      </c>
      <c r="B224" s="38" t="s">
        <v>713</v>
      </c>
      <c r="C224" s="38" t="s">
        <v>714</v>
      </c>
      <c r="D224" s="113">
        <v>43251</v>
      </c>
      <c r="E224" s="38" t="s">
        <v>151</v>
      </c>
      <c r="F224" s="42">
        <v>48</v>
      </c>
      <c r="G224" s="39">
        <v>1</v>
      </c>
      <c r="H224" s="55">
        <v>50994715</v>
      </c>
      <c r="I224" s="55">
        <v>36545</v>
      </c>
    </row>
    <row r="225" spans="1:9" ht="15">
      <c r="A225" s="37">
        <v>223</v>
      </c>
      <c r="B225" s="40" t="s">
        <v>462</v>
      </c>
      <c r="C225" s="40" t="s">
        <v>463</v>
      </c>
      <c r="D225" s="113">
        <v>43545</v>
      </c>
      <c r="E225" s="38" t="s">
        <v>24</v>
      </c>
      <c r="F225" s="42">
        <v>51</v>
      </c>
      <c r="G225" s="39">
        <v>1</v>
      </c>
      <c r="H225" s="55">
        <v>50657705</v>
      </c>
      <c r="I225" s="55">
        <v>35058</v>
      </c>
    </row>
    <row r="226" spans="1:9" ht="15">
      <c r="A226" s="37">
        <v>224</v>
      </c>
      <c r="B226" s="38" t="s">
        <v>617</v>
      </c>
      <c r="C226" s="38" t="s">
        <v>618</v>
      </c>
      <c r="D226" s="113">
        <v>43370</v>
      </c>
      <c r="E226" s="38" t="s">
        <v>15</v>
      </c>
      <c r="F226" s="42">
        <v>65</v>
      </c>
      <c r="G226" s="39">
        <v>1</v>
      </c>
      <c r="H226" s="55">
        <v>50225550</v>
      </c>
      <c r="I226" s="55">
        <v>36252</v>
      </c>
    </row>
    <row r="227" spans="1:9" ht="15">
      <c r="A227" s="37">
        <v>225</v>
      </c>
      <c r="B227" s="38" t="s">
        <v>173</v>
      </c>
      <c r="C227" s="38" t="s">
        <v>174</v>
      </c>
      <c r="D227" s="113">
        <v>43832</v>
      </c>
      <c r="E227" s="38" t="s">
        <v>15</v>
      </c>
      <c r="F227" s="42">
        <v>38</v>
      </c>
      <c r="G227" s="39">
        <v>1</v>
      </c>
      <c r="H227" s="277">
        <v>50001675</v>
      </c>
      <c r="I227" s="277">
        <v>32975</v>
      </c>
    </row>
    <row r="228" spans="1:9" ht="15">
      <c r="A228" s="37">
        <v>226</v>
      </c>
      <c r="B228" s="40" t="s">
        <v>543</v>
      </c>
      <c r="C228" s="40" t="s">
        <v>543</v>
      </c>
      <c r="D228" s="113">
        <v>43468</v>
      </c>
      <c r="E228" s="38" t="s">
        <v>67</v>
      </c>
      <c r="F228" s="42">
        <v>36</v>
      </c>
      <c r="G228" s="39">
        <v>1</v>
      </c>
      <c r="H228" s="277">
        <v>49953415</v>
      </c>
      <c r="I228" s="277">
        <v>33970</v>
      </c>
    </row>
    <row r="229" spans="1:9" ht="15">
      <c r="A229" s="37">
        <v>227</v>
      </c>
      <c r="B229" s="38" t="s">
        <v>110</v>
      </c>
      <c r="C229" s="38" t="s">
        <v>110</v>
      </c>
      <c r="D229" s="113">
        <v>43769</v>
      </c>
      <c r="E229" s="38" t="s">
        <v>15</v>
      </c>
      <c r="F229" s="42">
        <v>57</v>
      </c>
      <c r="G229" s="39">
        <v>1</v>
      </c>
      <c r="H229" s="277">
        <v>49881691</v>
      </c>
      <c r="I229" s="277">
        <v>33170</v>
      </c>
    </row>
    <row r="230" spans="1:9" ht="15">
      <c r="A230" s="37">
        <v>228</v>
      </c>
      <c r="B230" s="40" t="s">
        <v>1973</v>
      </c>
      <c r="C230" s="40" t="s">
        <v>1974</v>
      </c>
      <c r="D230" s="138">
        <v>44938</v>
      </c>
      <c r="E230" s="38" t="s">
        <v>15</v>
      </c>
      <c r="F230" s="42">
        <v>54</v>
      </c>
      <c r="G230" s="39">
        <v>1</v>
      </c>
      <c r="H230" s="130">
        <v>49752741</v>
      </c>
      <c r="I230" s="130">
        <v>24798</v>
      </c>
    </row>
    <row r="231" spans="1:9" ht="15">
      <c r="A231" s="37">
        <v>229</v>
      </c>
      <c r="B231" s="40" t="s">
        <v>905</v>
      </c>
      <c r="C231" s="40" t="s">
        <v>906</v>
      </c>
      <c r="D231" s="113">
        <v>43097</v>
      </c>
      <c r="E231" s="41" t="s">
        <v>67</v>
      </c>
      <c r="F231" s="42"/>
      <c r="G231" s="39">
        <v>1</v>
      </c>
      <c r="H231" s="55">
        <v>49656665</v>
      </c>
      <c r="I231" s="55">
        <v>36631</v>
      </c>
    </row>
    <row r="232" spans="1:9" ht="15">
      <c r="A232" s="37">
        <v>230</v>
      </c>
      <c r="B232" s="40" t="s">
        <v>883</v>
      </c>
      <c r="C232" s="40" t="s">
        <v>884</v>
      </c>
      <c r="D232" s="113">
        <v>43118</v>
      </c>
      <c r="E232" s="41" t="s">
        <v>24</v>
      </c>
      <c r="F232" s="42"/>
      <c r="G232" s="39">
        <v>1</v>
      </c>
      <c r="H232" s="55">
        <v>48982863</v>
      </c>
      <c r="I232" s="55">
        <v>33945</v>
      </c>
    </row>
    <row r="233" spans="1:9" ht="15">
      <c r="A233" s="37">
        <v>231</v>
      </c>
      <c r="B233" s="46" t="s">
        <v>424</v>
      </c>
      <c r="C233" s="40" t="s">
        <v>425</v>
      </c>
      <c r="D233" s="113">
        <v>43573</v>
      </c>
      <c r="E233" s="41" t="s">
        <v>15</v>
      </c>
      <c r="F233" s="42">
        <v>44</v>
      </c>
      <c r="G233" s="39">
        <v>1</v>
      </c>
      <c r="H233" s="55">
        <v>48795625</v>
      </c>
      <c r="I233" s="106">
        <v>31192</v>
      </c>
    </row>
    <row r="234" spans="1:9" ht="15">
      <c r="A234" s="37">
        <v>232</v>
      </c>
      <c r="B234" s="40" t="s">
        <v>116</v>
      </c>
      <c r="C234" s="40" t="s">
        <v>117</v>
      </c>
      <c r="D234" s="113">
        <v>43860</v>
      </c>
      <c r="E234" s="38" t="s">
        <v>24</v>
      </c>
      <c r="F234" s="110">
        <v>54</v>
      </c>
      <c r="G234" s="39">
        <v>1</v>
      </c>
      <c r="H234" s="55">
        <v>48760415</v>
      </c>
      <c r="I234" s="106">
        <v>32752</v>
      </c>
    </row>
    <row r="235" spans="1:9" ht="15">
      <c r="A235" s="37">
        <v>233</v>
      </c>
      <c r="B235" s="40" t="s">
        <v>1666</v>
      </c>
      <c r="C235" s="40" t="s">
        <v>1666</v>
      </c>
      <c r="D235" s="138">
        <v>44595</v>
      </c>
      <c r="E235" s="38" t="s">
        <v>41</v>
      </c>
      <c r="F235" s="176"/>
      <c r="G235" s="39">
        <v>1</v>
      </c>
      <c r="H235" s="130">
        <v>48672805</v>
      </c>
      <c r="I235" s="130">
        <v>27428</v>
      </c>
    </row>
    <row r="236" spans="1:9" ht="15">
      <c r="A236" s="37">
        <v>234</v>
      </c>
      <c r="B236" s="40" t="s">
        <v>757</v>
      </c>
      <c r="C236" s="40" t="s">
        <v>758</v>
      </c>
      <c r="D236" s="113">
        <v>43230</v>
      </c>
      <c r="E236" s="38" t="s">
        <v>15</v>
      </c>
      <c r="F236" s="42">
        <v>46</v>
      </c>
      <c r="G236" s="39">
        <v>1</v>
      </c>
      <c r="H236" s="55">
        <v>48650953</v>
      </c>
      <c r="I236" s="55">
        <v>33444</v>
      </c>
    </row>
    <row r="237" spans="1:9" ht="15">
      <c r="A237" s="37">
        <v>235</v>
      </c>
      <c r="B237" s="38" t="s">
        <v>723</v>
      </c>
      <c r="C237" s="38" t="s">
        <v>724</v>
      </c>
      <c r="D237" s="113">
        <v>43286</v>
      </c>
      <c r="E237" s="38" t="s">
        <v>15</v>
      </c>
      <c r="F237" s="42"/>
      <c r="G237" s="39">
        <v>1</v>
      </c>
      <c r="H237" s="55">
        <v>48452154</v>
      </c>
      <c r="I237" s="55">
        <v>34855</v>
      </c>
    </row>
    <row r="238" spans="1:9" ht="15">
      <c r="A238" s="37">
        <v>236</v>
      </c>
      <c r="B238" s="47" t="s">
        <v>1256</v>
      </c>
      <c r="C238" s="45" t="s">
        <v>1257</v>
      </c>
      <c r="D238" s="113">
        <v>42607</v>
      </c>
      <c r="E238" s="38" t="s">
        <v>15</v>
      </c>
      <c r="F238" s="43">
        <v>39</v>
      </c>
      <c r="G238" s="39">
        <v>1</v>
      </c>
      <c r="H238" s="279">
        <v>48112912</v>
      </c>
      <c r="I238" s="279">
        <v>36503</v>
      </c>
    </row>
    <row r="239" spans="1:9" ht="15">
      <c r="A239" s="37">
        <v>237</v>
      </c>
      <c r="B239" s="40" t="s">
        <v>1914</v>
      </c>
      <c r="C239" s="40" t="s">
        <v>1915</v>
      </c>
      <c r="D239" s="138">
        <v>44882</v>
      </c>
      <c r="E239" s="38" t="s">
        <v>67</v>
      </c>
      <c r="F239" s="42">
        <v>58</v>
      </c>
      <c r="G239" s="39">
        <v>1</v>
      </c>
      <c r="H239" s="130">
        <v>48035525</v>
      </c>
      <c r="I239" s="130">
        <v>23720</v>
      </c>
    </row>
    <row r="240" spans="1:9" ht="15">
      <c r="A240" s="37">
        <v>238</v>
      </c>
      <c r="B240" s="38" t="s">
        <v>243</v>
      </c>
      <c r="C240" s="38" t="s">
        <v>244</v>
      </c>
      <c r="D240" s="113">
        <v>43755</v>
      </c>
      <c r="E240" s="38" t="s">
        <v>15</v>
      </c>
      <c r="F240" s="42">
        <v>48</v>
      </c>
      <c r="G240" s="39">
        <v>1</v>
      </c>
      <c r="H240" s="55">
        <v>47792590</v>
      </c>
      <c r="I240" s="277">
        <v>32085</v>
      </c>
    </row>
    <row r="241" spans="1:9" ht="15">
      <c r="A241" s="37">
        <v>239</v>
      </c>
      <c r="B241" s="40" t="s">
        <v>37</v>
      </c>
      <c r="C241" s="40" t="s">
        <v>38</v>
      </c>
      <c r="D241" s="113">
        <v>44035</v>
      </c>
      <c r="E241" s="38" t="s">
        <v>15</v>
      </c>
      <c r="F241" s="42">
        <v>66</v>
      </c>
      <c r="G241" s="39">
        <v>1</v>
      </c>
      <c r="H241" s="106">
        <v>47628095</v>
      </c>
      <c r="I241" s="106">
        <v>34290</v>
      </c>
    </row>
    <row r="242" spans="1:9" ht="15">
      <c r="A242" s="37">
        <v>240</v>
      </c>
      <c r="B242" s="47" t="s">
        <v>1258</v>
      </c>
      <c r="C242" s="45" t="s">
        <v>1259</v>
      </c>
      <c r="D242" s="113">
        <v>42635</v>
      </c>
      <c r="E242" s="41" t="s">
        <v>151</v>
      </c>
      <c r="F242" s="43"/>
      <c r="G242" s="39">
        <v>1</v>
      </c>
      <c r="H242" s="55">
        <v>47591185</v>
      </c>
      <c r="I242" s="107">
        <v>36708</v>
      </c>
    </row>
    <row r="243" spans="1:9" ht="15">
      <c r="A243" s="37">
        <v>241</v>
      </c>
      <c r="B243" s="40" t="s">
        <v>1800</v>
      </c>
      <c r="C243" s="40" t="s">
        <v>1801</v>
      </c>
      <c r="D243" s="138">
        <v>44791</v>
      </c>
      <c r="E243" s="38" t="s">
        <v>15</v>
      </c>
      <c r="F243" s="42">
        <v>65</v>
      </c>
      <c r="G243" s="39">
        <v>1</v>
      </c>
      <c r="H243" s="130">
        <v>47590280</v>
      </c>
      <c r="I243" s="130">
        <v>29872</v>
      </c>
    </row>
    <row r="244" spans="1:9" ht="15">
      <c r="A244" s="37">
        <v>242</v>
      </c>
      <c r="B244" s="45" t="s">
        <v>1260</v>
      </c>
      <c r="C244" s="45" t="s">
        <v>1261</v>
      </c>
      <c r="D244" s="113">
        <v>42663</v>
      </c>
      <c r="E244" s="48" t="s">
        <v>24</v>
      </c>
      <c r="F244" s="43">
        <v>53</v>
      </c>
      <c r="G244" s="39">
        <v>1</v>
      </c>
      <c r="H244" s="107">
        <v>47078183</v>
      </c>
      <c r="I244" s="107">
        <v>32754</v>
      </c>
    </row>
    <row r="245" spans="1:9" ht="15">
      <c r="A245" s="37">
        <v>243</v>
      </c>
      <c r="B245" s="40" t="s">
        <v>1679</v>
      </c>
      <c r="C245" s="40" t="s">
        <v>1680</v>
      </c>
      <c r="D245" s="138">
        <v>44616</v>
      </c>
      <c r="E245" s="38" t="s">
        <v>39</v>
      </c>
      <c r="F245" s="42">
        <v>65</v>
      </c>
      <c r="G245" s="39">
        <v>1</v>
      </c>
      <c r="H245" s="130">
        <v>46978085</v>
      </c>
      <c r="I245" s="130">
        <v>27666</v>
      </c>
    </row>
    <row r="246" spans="1:9" ht="15">
      <c r="A246" s="37">
        <v>244</v>
      </c>
      <c r="B246" s="40" t="s">
        <v>901</v>
      </c>
      <c r="C246" s="40" t="s">
        <v>902</v>
      </c>
      <c r="D246" s="113">
        <v>43104</v>
      </c>
      <c r="E246" s="41" t="s">
        <v>15</v>
      </c>
      <c r="F246" s="42">
        <v>30</v>
      </c>
      <c r="G246" s="39">
        <v>1</v>
      </c>
      <c r="H246" s="55">
        <v>46937949</v>
      </c>
      <c r="I246" s="55">
        <v>32908</v>
      </c>
    </row>
    <row r="247" spans="1:9" ht="15">
      <c r="A247" s="37">
        <v>245</v>
      </c>
      <c r="B247" s="40" t="s">
        <v>541</v>
      </c>
      <c r="C247" s="40" t="s">
        <v>542</v>
      </c>
      <c r="D247" s="113">
        <v>43468</v>
      </c>
      <c r="E247" s="38" t="s">
        <v>15</v>
      </c>
      <c r="F247" s="42">
        <v>41</v>
      </c>
      <c r="G247" s="39">
        <v>1</v>
      </c>
      <c r="H247" s="277">
        <v>46743711</v>
      </c>
      <c r="I247" s="277">
        <v>32156</v>
      </c>
    </row>
    <row r="248" spans="1:9" ht="15">
      <c r="A248" s="37">
        <v>246</v>
      </c>
      <c r="B248" s="40" t="s">
        <v>1520</v>
      </c>
      <c r="C248" s="40" t="s">
        <v>1521</v>
      </c>
      <c r="D248" s="138">
        <v>44434</v>
      </c>
      <c r="E248" s="38" t="s">
        <v>24</v>
      </c>
      <c r="F248" s="42">
        <v>55</v>
      </c>
      <c r="G248" s="39">
        <v>1</v>
      </c>
      <c r="H248" s="130">
        <v>46619935</v>
      </c>
      <c r="I248" s="130">
        <v>32076</v>
      </c>
    </row>
    <row r="249" spans="1:9" ht="15">
      <c r="A249" s="37">
        <v>247</v>
      </c>
      <c r="B249" s="40" t="s">
        <v>325</v>
      </c>
      <c r="C249" s="40" t="s">
        <v>326</v>
      </c>
      <c r="D249" s="113">
        <v>43657</v>
      </c>
      <c r="E249" s="41" t="s">
        <v>67</v>
      </c>
      <c r="F249" s="42">
        <v>61</v>
      </c>
      <c r="G249" s="39">
        <v>1</v>
      </c>
      <c r="H249" s="55">
        <v>46322923</v>
      </c>
      <c r="I249" s="106">
        <v>32118</v>
      </c>
    </row>
    <row r="250" spans="1:9" ht="15">
      <c r="A250" s="37">
        <v>248</v>
      </c>
      <c r="B250" s="40" t="s">
        <v>298</v>
      </c>
      <c r="C250" s="40" t="s">
        <v>299</v>
      </c>
      <c r="D250" s="113">
        <v>43706</v>
      </c>
      <c r="E250" s="41" t="s">
        <v>151</v>
      </c>
      <c r="F250" s="42">
        <v>56</v>
      </c>
      <c r="G250" s="39">
        <v>1</v>
      </c>
      <c r="H250" s="55">
        <v>46217025</v>
      </c>
      <c r="I250" s="106">
        <v>31450</v>
      </c>
    </row>
    <row r="251" spans="1:9" ht="15">
      <c r="A251" s="37">
        <v>249</v>
      </c>
      <c r="B251" s="45" t="s">
        <v>505</v>
      </c>
      <c r="C251" s="45" t="s">
        <v>506</v>
      </c>
      <c r="D251" s="113">
        <v>43510</v>
      </c>
      <c r="E251" s="38" t="s">
        <v>24</v>
      </c>
      <c r="F251" s="42">
        <v>40</v>
      </c>
      <c r="G251" s="39">
        <v>1</v>
      </c>
      <c r="H251" s="277">
        <v>45645926</v>
      </c>
      <c r="I251" s="277">
        <v>32049</v>
      </c>
    </row>
    <row r="252" spans="1:9" ht="15">
      <c r="A252" s="37">
        <v>250</v>
      </c>
      <c r="B252" s="38" t="s">
        <v>1262</v>
      </c>
      <c r="C252" s="38" t="s">
        <v>1263</v>
      </c>
      <c r="D252" s="113">
        <v>42761</v>
      </c>
      <c r="E252" s="38" t="s">
        <v>151</v>
      </c>
      <c r="F252" s="43">
        <v>42</v>
      </c>
      <c r="G252" s="39">
        <v>1</v>
      </c>
      <c r="H252" s="55">
        <v>45012580</v>
      </c>
      <c r="I252" s="55">
        <v>34489</v>
      </c>
    </row>
    <row r="253" spans="1:9" ht="15">
      <c r="A253" s="37">
        <v>251</v>
      </c>
      <c r="B253" s="47" t="s">
        <v>1264</v>
      </c>
      <c r="C253" s="45" t="s">
        <v>1265</v>
      </c>
      <c r="D253" s="113">
        <v>42614</v>
      </c>
      <c r="E253" s="41" t="s">
        <v>151</v>
      </c>
      <c r="F253" s="43">
        <v>49</v>
      </c>
      <c r="G253" s="39">
        <v>1</v>
      </c>
      <c r="H253" s="107">
        <v>44844337</v>
      </c>
      <c r="I253" s="107">
        <v>32937</v>
      </c>
    </row>
    <row r="254" spans="1:9" ht="15">
      <c r="A254" s="37">
        <v>252</v>
      </c>
      <c r="B254" s="326" t="s">
        <v>2031</v>
      </c>
      <c r="C254" s="326" t="s">
        <v>2032</v>
      </c>
      <c r="D254" s="343">
        <v>44994</v>
      </c>
      <c r="E254" s="344" t="s">
        <v>15</v>
      </c>
      <c r="F254" s="342">
        <v>58</v>
      </c>
      <c r="G254" s="39">
        <v>1</v>
      </c>
      <c r="H254" s="130">
        <v>44194290</v>
      </c>
      <c r="I254" s="130">
        <v>22934</v>
      </c>
    </row>
    <row r="255" spans="1:9" ht="15">
      <c r="A255" s="37">
        <v>253</v>
      </c>
      <c r="B255" s="38" t="s">
        <v>1266</v>
      </c>
      <c r="C255" s="38" t="s">
        <v>1267</v>
      </c>
      <c r="D255" s="113">
        <v>42642</v>
      </c>
      <c r="E255" s="38" t="s">
        <v>15</v>
      </c>
      <c r="F255" s="43">
        <v>52</v>
      </c>
      <c r="G255" s="39">
        <v>1</v>
      </c>
      <c r="H255" s="107">
        <v>43509407</v>
      </c>
      <c r="I255" s="107">
        <v>30573</v>
      </c>
    </row>
    <row r="256" spans="1:9" ht="15">
      <c r="A256" s="37">
        <v>254</v>
      </c>
      <c r="B256" s="40" t="s">
        <v>1932</v>
      </c>
      <c r="C256" s="40" t="s">
        <v>1933</v>
      </c>
      <c r="D256" s="138">
        <v>44896</v>
      </c>
      <c r="E256" s="38" t="s">
        <v>24</v>
      </c>
      <c r="F256" s="42">
        <v>63</v>
      </c>
      <c r="G256" s="39">
        <v>1</v>
      </c>
      <c r="H256" s="130">
        <v>43473580</v>
      </c>
      <c r="I256" s="130">
        <v>22257</v>
      </c>
    </row>
    <row r="257" spans="1:9" ht="15">
      <c r="A257" s="37">
        <v>255</v>
      </c>
      <c r="B257" s="40" t="s">
        <v>305</v>
      </c>
      <c r="C257" s="40" t="s">
        <v>306</v>
      </c>
      <c r="D257" s="113">
        <v>43699</v>
      </c>
      <c r="E257" s="41" t="s">
        <v>67</v>
      </c>
      <c r="F257" s="42">
        <v>52</v>
      </c>
      <c r="G257" s="39">
        <v>1</v>
      </c>
      <c r="H257" s="277">
        <v>43422255</v>
      </c>
      <c r="I257" s="277">
        <v>31010</v>
      </c>
    </row>
    <row r="258" spans="1:9" ht="15">
      <c r="A258" s="37">
        <v>256</v>
      </c>
      <c r="B258" s="38" t="s">
        <v>380</v>
      </c>
      <c r="C258" s="38" t="s">
        <v>381</v>
      </c>
      <c r="D258" s="113">
        <v>43615</v>
      </c>
      <c r="E258" s="38" t="s">
        <v>15</v>
      </c>
      <c r="F258" s="42">
        <v>60</v>
      </c>
      <c r="G258" s="39">
        <v>1</v>
      </c>
      <c r="H258" s="55">
        <v>43406225</v>
      </c>
      <c r="I258" s="106">
        <v>26176</v>
      </c>
    </row>
    <row r="259" spans="1:9" ht="15">
      <c r="A259" s="37">
        <v>257</v>
      </c>
      <c r="B259" s="40" t="s">
        <v>184</v>
      </c>
      <c r="C259" s="40" t="s">
        <v>185</v>
      </c>
      <c r="D259" s="113">
        <v>43839</v>
      </c>
      <c r="E259" s="41" t="s">
        <v>67</v>
      </c>
      <c r="F259" s="110">
        <v>62</v>
      </c>
      <c r="G259" s="39">
        <v>1</v>
      </c>
      <c r="H259" s="55">
        <v>43261795</v>
      </c>
      <c r="I259" s="55">
        <v>28434</v>
      </c>
    </row>
    <row r="260" spans="1:9" ht="15">
      <c r="A260" s="37">
        <v>258</v>
      </c>
      <c r="B260" s="38" t="s">
        <v>1148</v>
      </c>
      <c r="C260" s="38" t="s">
        <v>1149</v>
      </c>
      <c r="D260" s="113">
        <v>42820</v>
      </c>
      <c r="E260" s="38" t="s">
        <v>15</v>
      </c>
      <c r="F260" s="43">
        <v>53</v>
      </c>
      <c r="G260" s="39">
        <v>1</v>
      </c>
      <c r="H260" s="55">
        <v>43246208</v>
      </c>
      <c r="I260" s="55">
        <v>30210</v>
      </c>
    </row>
    <row r="261" spans="1:9" ht="15">
      <c r="A261" s="37">
        <v>259</v>
      </c>
      <c r="B261" s="38" t="s">
        <v>1268</v>
      </c>
      <c r="C261" s="38" t="s">
        <v>1269</v>
      </c>
      <c r="D261" s="113">
        <v>42761</v>
      </c>
      <c r="E261" s="38" t="s">
        <v>15</v>
      </c>
      <c r="F261" s="43">
        <v>45</v>
      </c>
      <c r="G261" s="39">
        <v>1</v>
      </c>
      <c r="H261" s="55">
        <v>43091040</v>
      </c>
      <c r="I261" s="55">
        <v>26469</v>
      </c>
    </row>
    <row r="262" spans="1:9" ht="15">
      <c r="A262" s="37">
        <v>260</v>
      </c>
      <c r="B262" s="40" t="s">
        <v>1841</v>
      </c>
      <c r="C262" s="40" t="s">
        <v>1841</v>
      </c>
      <c r="D262" s="138">
        <v>44819</v>
      </c>
      <c r="E262" s="38" t="s">
        <v>67</v>
      </c>
      <c r="F262" s="42">
        <v>81</v>
      </c>
      <c r="G262" s="39">
        <v>1</v>
      </c>
      <c r="H262" s="130">
        <v>42739365</v>
      </c>
      <c r="I262" s="130">
        <v>28085</v>
      </c>
    </row>
    <row r="263" spans="1:9" ht="15">
      <c r="A263" s="37">
        <v>261</v>
      </c>
      <c r="B263" s="38" t="s">
        <v>156</v>
      </c>
      <c r="C263" s="38" t="s">
        <v>1270</v>
      </c>
      <c r="D263" s="113">
        <v>43769</v>
      </c>
      <c r="E263" s="38" t="s">
        <v>67</v>
      </c>
      <c r="F263" s="42"/>
      <c r="G263" s="39">
        <v>1</v>
      </c>
      <c r="H263" s="277">
        <v>42656583</v>
      </c>
      <c r="I263" s="277">
        <v>31675</v>
      </c>
    </row>
    <row r="264" spans="1:9" ht="15">
      <c r="A264" s="37">
        <v>262</v>
      </c>
      <c r="B264" s="40" t="s">
        <v>1976</v>
      </c>
      <c r="C264" s="40" t="s">
        <v>1976</v>
      </c>
      <c r="D264" s="138">
        <v>44945</v>
      </c>
      <c r="E264" s="38" t="s">
        <v>24</v>
      </c>
      <c r="F264" s="42">
        <v>66</v>
      </c>
      <c r="G264" s="39">
        <v>1</v>
      </c>
      <c r="H264" s="130">
        <v>42639825</v>
      </c>
      <c r="I264" s="130">
        <v>20634</v>
      </c>
    </row>
    <row r="265" spans="1:9" ht="15">
      <c r="A265" s="37">
        <v>263</v>
      </c>
      <c r="B265" s="40" t="s">
        <v>72</v>
      </c>
      <c r="C265" s="40" t="s">
        <v>73</v>
      </c>
      <c r="D265" s="113">
        <v>43874</v>
      </c>
      <c r="E265" s="38" t="s">
        <v>15</v>
      </c>
      <c r="F265" s="42">
        <v>47</v>
      </c>
      <c r="G265" s="39">
        <v>1</v>
      </c>
      <c r="H265" s="55">
        <v>41684305</v>
      </c>
      <c r="I265" s="55">
        <v>26340</v>
      </c>
    </row>
    <row r="266" spans="1:9" ht="15">
      <c r="A266" s="37">
        <v>264</v>
      </c>
      <c r="B266" s="38" t="s">
        <v>1035</v>
      </c>
      <c r="C266" s="38" t="s">
        <v>1036</v>
      </c>
      <c r="D266" s="113">
        <v>42964</v>
      </c>
      <c r="E266" s="38" t="s">
        <v>15</v>
      </c>
      <c r="F266" s="109">
        <v>45</v>
      </c>
      <c r="G266" s="39">
        <v>1</v>
      </c>
      <c r="H266" s="55">
        <v>41650439</v>
      </c>
      <c r="I266" s="55">
        <v>30511</v>
      </c>
    </row>
    <row r="267" spans="1:9" ht="15">
      <c r="A267" s="37">
        <v>265</v>
      </c>
      <c r="B267" s="40" t="s">
        <v>1649</v>
      </c>
      <c r="C267" s="40" t="s">
        <v>1650</v>
      </c>
      <c r="D267" s="138">
        <v>44574</v>
      </c>
      <c r="E267" s="38" t="s">
        <v>67</v>
      </c>
      <c r="F267" s="42"/>
      <c r="G267" s="39">
        <v>1</v>
      </c>
      <c r="H267" s="130">
        <v>41592340</v>
      </c>
      <c r="I267" s="130">
        <v>23606</v>
      </c>
    </row>
    <row r="268" spans="1:9" ht="15">
      <c r="A268" s="37">
        <v>266</v>
      </c>
      <c r="B268" s="326" t="s">
        <v>2033</v>
      </c>
      <c r="C268" s="326" t="s">
        <v>2033</v>
      </c>
      <c r="D268" s="343">
        <v>44994</v>
      </c>
      <c r="E268" s="344" t="s">
        <v>21</v>
      </c>
      <c r="F268" s="345"/>
      <c r="G268" s="39">
        <v>1</v>
      </c>
      <c r="H268" s="130">
        <v>41208960</v>
      </c>
      <c r="I268" s="130">
        <v>24368</v>
      </c>
    </row>
    <row r="269" spans="1:9" ht="15">
      <c r="A269" s="37">
        <v>267</v>
      </c>
      <c r="B269" s="40" t="s">
        <v>1617</v>
      </c>
      <c r="C269" s="40" t="s">
        <v>1618</v>
      </c>
      <c r="D269" s="138">
        <v>44532</v>
      </c>
      <c r="E269" s="38" t="s">
        <v>24</v>
      </c>
      <c r="F269" s="42">
        <v>71</v>
      </c>
      <c r="G269" s="39">
        <v>1</v>
      </c>
      <c r="H269" s="130">
        <v>41087050</v>
      </c>
      <c r="I269" s="130">
        <v>26463</v>
      </c>
    </row>
    <row r="270" spans="1:9" ht="15">
      <c r="A270" s="37">
        <v>268</v>
      </c>
      <c r="B270" s="38" t="s">
        <v>503</v>
      </c>
      <c r="C270" s="38" t="s">
        <v>504</v>
      </c>
      <c r="D270" s="113">
        <v>43517</v>
      </c>
      <c r="E270" s="38" t="s">
        <v>151</v>
      </c>
      <c r="F270" s="42">
        <v>45</v>
      </c>
      <c r="G270" s="39">
        <v>1</v>
      </c>
      <c r="H270" s="55">
        <v>40885370</v>
      </c>
      <c r="I270" s="55">
        <v>26680</v>
      </c>
    </row>
    <row r="271" spans="1:9" ht="15">
      <c r="A271" s="37">
        <v>269</v>
      </c>
      <c r="B271" s="40" t="s">
        <v>1802</v>
      </c>
      <c r="C271" s="40" t="s">
        <v>1803</v>
      </c>
      <c r="D271" s="138">
        <v>44791</v>
      </c>
      <c r="E271" s="38" t="s">
        <v>24</v>
      </c>
      <c r="F271" s="42">
        <v>64</v>
      </c>
      <c r="G271" s="39">
        <v>1</v>
      </c>
      <c r="H271" s="130">
        <v>40825125</v>
      </c>
      <c r="I271" s="130">
        <v>24029</v>
      </c>
    </row>
    <row r="272" spans="1:9" ht="15">
      <c r="A272" s="37">
        <v>270</v>
      </c>
      <c r="B272" s="40" t="s">
        <v>646</v>
      </c>
      <c r="C272" s="40" t="s">
        <v>647</v>
      </c>
      <c r="D272" s="113">
        <v>43265</v>
      </c>
      <c r="E272" s="41" t="s">
        <v>15</v>
      </c>
      <c r="F272" s="42"/>
      <c r="G272" s="39">
        <v>1</v>
      </c>
      <c r="H272" s="55">
        <v>40788062</v>
      </c>
      <c r="I272" s="55">
        <v>31382</v>
      </c>
    </row>
    <row r="273" spans="1:9" ht="15">
      <c r="A273" s="37">
        <v>271</v>
      </c>
      <c r="B273" s="45" t="s">
        <v>1271</v>
      </c>
      <c r="C273" s="45" t="s">
        <v>1272</v>
      </c>
      <c r="D273" s="113">
        <v>42663</v>
      </c>
      <c r="E273" s="48" t="s">
        <v>67</v>
      </c>
      <c r="F273" s="43"/>
      <c r="G273" s="39">
        <v>1</v>
      </c>
      <c r="H273" s="107">
        <v>40659612</v>
      </c>
      <c r="I273" s="107">
        <v>29878</v>
      </c>
    </row>
    <row r="274" spans="1:9" ht="15">
      <c r="A274" s="37">
        <v>272</v>
      </c>
      <c r="B274" s="38" t="s">
        <v>577</v>
      </c>
      <c r="C274" s="38" t="s">
        <v>578</v>
      </c>
      <c r="D274" s="113">
        <v>43461</v>
      </c>
      <c r="E274" s="38" t="s">
        <v>15</v>
      </c>
      <c r="F274" s="42">
        <v>43</v>
      </c>
      <c r="G274" s="39">
        <v>1</v>
      </c>
      <c r="H274" s="55">
        <v>40511945</v>
      </c>
      <c r="I274" s="55">
        <v>28122</v>
      </c>
    </row>
    <row r="275" spans="1:9" ht="15">
      <c r="A275" s="37">
        <v>273</v>
      </c>
      <c r="B275" s="38" t="s">
        <v>234</v>
      </c>
      <c r="C275" s="38" t="s">
        <v>234</v>
      </c>
      <c r="D275" s="113">
        <v>43776</v>
      </c>
      <c r="E275" s="38" t="s">
        <v>151</v>
      </c>
      <c r="F275" s="42">
        <v>55</v>
      </c>
      <c r="G275" s="39">
        <v>1</v>
      </c>
      <c r="H275" s="277">
        <v>40444768</v>
      </c>
      <c r="I275" s="277">
        <v>26838</v>
      </c>
    </row>
    <row r="276" spans="1:9" ht="15">
      <c r="A276" s="37">
        <v>274</v>
      </c>
      <c r="B276" s="45" t="s">
        <v>1133</v>
      </c>
      <c r="C276" s="45" t="s">
        <v>1134</v>
      </c>
      <c r="D276" s="113">
        <v>42831</v>
      </c>
      <c r="E276" s="41" t="s">
        <v>15</v>
      </c>
      <c r="F276" s="42">
        <v>37</v>
      </c>
      <c r="G276" s="39">
        <v>1</v>
      </c>
      <c r="H276" s="55">
        <v>40413635</v>
      </c>
      <c r="I276" s="55">
        <v>28410</v>
      </c>
    </row>
    <row r="277" spans="1:9" ht="15">
      <c r="A277" s="37">
        <v>275</v>
      </c>
      <c r="B277" s="40" t="s">
        <v>90</v>
      </c>
      <c r="C277" s="40" t="s">
        <v>90</v>
      </c>
      <c r="D277" s="113">
        <v>43804</v>
      </c>
      <c r="E277" s="38" t="s">
        <v>15</v>
      </c>
      <c r="F277" s="42">
        <v>59</v>
      </c>
      <c r="G277" s="39">
        <v>1</v>
      </c>
      <c r="H277" s="277">
        <v>40246872</v>
      </c>
      <c r="I277" s="277">
        <v>27484</v>
      </c>
    </row>
    <row r="278" spans="1:9" ht="15">
      <c r="A278" s="37">
        <v>276</v>
      </c>
      <c r="B278" s="40" t="s">
        <v>182</v>
      </c>
      <c r="C278" s="40" t="s">
        <v>183</v>
      </c>
      <c r="D278" s="113">
        <v>43839</v>
      </c>
      <c r="E278" s="41" t="s">
        <v>151</v>
      </c>
      <c r="F278" s="110">
        <v>52</v>
      </c>
      <c r="G278" s="39">
        <v>1</v>
      </c>
      <c r="H278" s="55">
        <v>40207145</v>
      </c>
      <c r="I278" s="55">
        <v>25973</v>
      </c>
    </row>
    <row r="279" spans="1:9" ht="15">
      <c r="A279" s="37">
        <v>277</v>
      </c>
      <c r="B279" s="38" t="s">
        <v>793</v>
      </c>
      <c r="C279" s="38" t="s">
        <v>794</v>
      </c>
      <c r="D279" s="113">
        <v>43223</v>
      </c>
      <c r="E279" s="38" t="s">
        <v>24</v>
      </c>
      <c r="F279" s="42">
        <v>45</v>
      </c>
      <c r="G279" s="39">
        <v>1</v>
      </c>
      <c r="H279" s="55">
        <v>40149692</v>
      </c>
      <c r="I279" s="55">
        <v>28524</v>
      </c>
    </row>
    <row r="280" spans="1:9" ht="15">
      <c r="A280" s="37">
        <v>278</v>
      </c>
      <c r="B280" s="40" t="s">
        <v>1574</v>
      </c>
      <c r="C280" s="40" t="s">
        <v>1575</v>
      </c>
      <c r="D280" s="138">
        <v>44490</v>
      </c>
      <c r="E280" s="38" t="s">
        <v>24</v>
      </c>
      <c r="F280" s="42">
        <v>43</v>
      </c>
      <c r="G280" s="39">
        <v>1</v>
      </c>
      <c r="H280" s="130">
        <v>40068530</v>
      </c>
      <c r="I280" s="130">
        <v>25823</v>
      </c>
    </row>
    <row r="281" spans="1:9" ht="15">
      <c r="A281" s="37">
        <v>279</v>
      </c>
      <c r="B281" s="40" t="s">
        <v>715</v>
      </c>
      <c r="C281" s="40" t="s">
        <v>716</v>
      </c>
      <c r="D281" s="113">
        <v>43265</v>
      </c>
      <c r="E281" s="41" t="s">
        <v>159</v>
      </c>
      <c r="F281" s="42">
        <v>49</v>
      </c>
      <c r="G281" s="39">
        <v>1</v>
      </c>
      <c r="H281" s="55">
        <v>39916586</v>
      </c>
      <c r="I281" s="55">
        <v>28502</v>
      </c>
    </row>
    <row r="282" spans="1:9" ht="15">
      <c r="A282" s="37">
        <v>280</v>
      </c>
      <c r="B282" s="38" t="s">
        <v>1273</v>
      </c>
      <c r="C282" s="38" t="s">
        <v>1273</v>
      </c>
      <c r="D282" s="113">
        <v>42705</v>
      </c>
      <c r="E282" s="38" t="s">
        <v>67</v>
      </c>
      <c r="F282" s="43"/>
      <c r="G282" s="39">
        <v>1</v>
      </c>
      <c r="H282" s="107">
        <v>39778670</v>
      </c>
      <c r="I282" s="107">
        <v>30374</v>
      </c>
    </row>
    <row r="283" spans="1:9" ht="15">
      <c r="A283" s="37">
        <v>281</v>
      </c>
      <c r="B283" s="40" t="s">
        <v>1614</v>
      </c>
      <c r="C283" s="40" t="s">
        <v>1614</v>
      </c>
      <c r="D283" s="138">
        <v>44525</v>
      </c>
      <c r="E283" s="38" t="s">
        <v>15</v>
      </c>
      <c r="F283" s="42">
        <v>58</v>
      </c>
      <c r="G283" s="39">
        <v>1</v>
      </c>
      <c r="H283" s="130">
        <v>39747347</v>
      </c>
      <c r="I283" s="130">
        <v>25533</v>
      </c>
    </row>
    <row r="284" spans="1:9" ht="15">
      <c r="A284" s="37">
        <v>282</v>
      </c>
      <c r="B284" s="46" t="s">
        <v>382</v>
      </c>
      <c r="C284" s="40" t="s">
        <v>383</v>
      </c>
      <c r="D284" s="113">
        <v>43573</v>
      </c>
      <c r="E284" s="41" t="s">
        <v>24</v>
      </c>
      <c r="F284" s="42">
        <v>28</v>
      </c>
      <c r="G284" s="39">
        <v>1</v>
      </c>
      <c r="H284" s="55">
        <v>39481655</v>
      </c>
      <c r="I284" s="106">
        <v>28485</v>
      </c>
    </row>
    <row r="285" spans="1:9" ht="15">
      <c r="A285" s="37">
        <v>283</v>
      </c>
      <c r="B285" s="40" t="s">
        <v>552</v>
      </c>
      <c r="C285" s="40" t="s">
        <v>553</v>
      </c>
      <c r="D285" s="113">
        <v>43447</v>
      </c>
      <c r="E285" s="38" t="s">
        <v>151</v>
      </c>
      <c r="F285" s="42">
        <v>48</v>
      </c>
      <c r="G285" s="39">
        <v>1</v>
      </c>
      <c r="H285" s="55">
        <v>39169930</v>
      </c>
      <c r="I285" s="55">
        <v>27693</v>
      </c>
    </row>
    <row r="286" spans="1:9" ht="15">
      <c r="A286" s="37">
        <v>284</v>
      </c>
      <c r="B286" s="38" t="s">
        <v>1033</v>
      </c>
      <c r="C286" s="38" t="s">
        <v>1034</v>
      </c>
      <c r="D286" s="113">
        <v>42964</v>
      </c>
      <c r="E286" s="38" t="s">
        <v>151</v>
      </c>
      <c r="F286" s="109">
        <v>16</v>
      </c>
      <c r="G286" s="39">
        <v>1</v>
      </c>
      <c r="H286" s="55">
        <v>38687800</v>
      </c>
      <c r="I286" s="55">
        <v>29745</v>
      </c>
    </row>
    <row r="287" spans="1:9" ht="15">
      <c r="A287" s="37">
        <v>285</v>
      </c>
      <c r="B287" s="40" t="s">
        <v>51</v>
      </c>
      <c r="C287" s="40" t="s">
        <v>51</v>
      </c>
      <c r="D287" s="113">
        <v>44042</v>
      </c>
      <c r="E287" s="38" t="s">
        <v>15</v>
      </c>
      <c r="F287" s="42">
        <v>75</v>
      </c>
      <c r="G287" s="39">
        <v>1</v>
      </c>
      <c r="H287" s="55">
        <v>38255142</v>
      </c>
      <c r="I287" s="277">
        <v>25978</v>
      </c>
    </row>
    <row r="288" spans="1:9" ht="15">
      <c r="A288" s="37">
        <v>286</v>
      </c>
      <c r="B288" s="40" t="s">
        <v>1890</v>
      </c>
      <c r="C288" s="40" t="s">
        <v>1891</v>
      </c>
      <c r="D288" s="138">
        <v>44861</v>
      </c>
      <c r="E288" s="38" t="s">
        <v>15</v>
      </c>
      <c r="F288" s="42">
        <v>50</v>
      </c>
      <c r="G288" s="39">
        <v>1</v>
      </c>
      <c r="H288" s="130">
        <v>38175925</v>
      </c>
      <c r="I288" s="130">
        <v>19820</v>
      </c>
    </row>
    <row r="289" spans="1:9" ht="15">
      <c r="A289" s="37">
        <v>287</v>
      </c>
      <c r="B289" s="38" t="s">
        <v>239</v>
      </c>
      <c r="C289" s="38" t="s">
        <v>240</v>
      </c>
      <c r="D289" s="113">
        <v>43762</v>
      </c>
      <c r="E289" s="38" t="s">
        <v>151</v>
      </c>
      <c r="F289" s="42"/>
      <c r="G289" s="39">
        <v>1</v>
      </c>
      <c r="H289" s="277">
        <v>38115107</v>
      </c>
      <c r="I289" s="277">
        <v>34660</v>
      </c>
    </row>
    <row r="290" spans="1:9" ht="15">
      <c r="A290" s="37">
        <v>288</v>
      </c>
      <c r="B290" s="40" t="s">
        <v>1709</v>
      </c>
      <c r="C290" s="40" t="s">
        <v>1710</v>
      </c>
      <c r="D290" s="138">
        <v>44658</v>
      </c>
      <c r="E290" s="38" t="s">
        <v>24</v>
      </c>
      <c r="F290" s="42">
        <v>60</v>
      </c>
      <c r="G290" s="39">
        <v>1</v>
      </c>
      <c r="H290" s="130">
        <v>38034507</v>
      </c>
      <c r="I290" s="130">
        <v>21765</v>
      </c>
    </row>
    <row r="291" spans="1:9" ht="15">
      <c r="A291" s="37">
        <v>289</v>
      </c>
      <c r="B291" s="38" t="s">
        <v>147</v>
      </c>
      <c r="C291" s="38" t="s">
        <v>148</v>
      </c>
      <c r="D291" s="113">
        <v>43251</v>
      </c>
      <c r="E291" s="38" t="s">
        <v>67</v>
      </c>
      <c r="F291" s="42"/>
      <c r="G291" s="39">
        <v>1</v>
      </c>
      <c r="H291" s="55">
        <v>37844660</v>
      </c>
      <c r="I291" s="55">
        <v>27002</v>
      </c>
    </row>
    <row r="292" spans="1:9" ht="15">
      <c r="A292" s="37">
        <v>290</v>
      </c>
      <c r="B292" s="38" t="s">
        <v>592</v>
      </c>
      <c r="C292" s="38" t="s">
        <v>592</v>
      </c>
      <c r="D292" s="113">
        <v>43440</v>
      </c>
      <c r="E292" s="38" t="s">
        <v>151</v>
      </c>
      <c r="F292" s="42">
        <v>50</v>
      </c>
      <c r="G292" s="39">
        <v>1</v>
      </c>
      <c r="H292" s="277">
        <v>37708019</v>
      </c>
      <c r="I292" s="277">
        <v>26277</v>
      </c>
    </row>
    <row r="293" spans="1:9" ht="15">
      <c r="A293" s="37">
        <v>291</v>
      </c>
      <c r="B293" s="38" t="s">
        <v>1178</v>
      </c>
      <c r="C293" s="38" t="s">
        <v>1179</v>
      </c>
      <c r="D293" s="113">
        <v>42782</v>
      </c>
      <c r="E293" s="38" t="s">
        <v>15</v>
      </c>
      <c r="F293" s="43">
        <v>35</v>
      </c>
      <c r="G293" s="39">
        <v>1</v>
      </c>
      <c r="H293" s="55">
        <v>37662308</v>
      </c>
      <c r="I293" s="55">
        <v>26494</v>
      </c>
    </row>
    <row r="294" spans="1:9" ht="15">
      <c r="A294" s="37">
        <v>292</v>
      </c>
      <c r="B294" s="40" t="s">
        <v>520</v>
      </c>
      <c r="C294" s="40" t="s">
        <v>521</v>
      </c>
      <c r="D294" s="113">
        <v>43496</v>
      </c>
      <c r="E294" s="41" t="s">
        <v>159</v>
      </c>
      <c r="F294" s="42">
        <v>48</v>
      </c>
      <c r="G294" s="39">
        <v>1</v>
      </c>
      <c r="H294" s="277">
        <v>37216507</v>
      </c>
      <c r="I294" s="277">
        <v>24079</v>
      </c>
    </row>
    <row r="295" spans="1:9" ht="15">
      <c r="A295" s="37">
        <v>293</v>
      </c>
      <c r="B295" s="40" t="s">
        <v>907</v>
      </c>
      <c r="C295" s="40" t="s">
        <v>908</v>
      </c>
      <c r="D295" s="113">
        <v>43097</v>
      </c>
      <c r="E295" s="41" t="s">
        <v>24</v>
      </c>
      <c r="F295" s="42">
        <v>33</v>
      </c>
      <c r="G295" s="39">
        <v>1</v>
      </c>
      <c r="H295" s="55">
        <v>36762955</v>
      </c>
      <c r="I295" s="55">
        <v>26518</v>
      </c>
    </row>
    <row r="296" spans="1:9" ht="15">
      <c r="A296" s="37">
        <v>294</v>
      </c>
      <c r="B296" s="40" t="s">
        <v>202</v>
      </c>
      <c r="C296" s="40" t="s">
        <v>203</v>
      </c>
      <c r="D296" s="113">
        <v>43825</v>
      </c>
      <c r="E296" s="38" t="s">
        <v>24</v>
      </c>
      <c r="F296" s="42"/>
      <c r="G296" s="39">
        <v>1</v>
      </c>
      <c r="H296" s="55">
        <v>36739645</v>
      </c>
      <c r="I296" s="55">
        <v>25759</v>
      </c>
    </row>
    <row r="297" spans="1:9" ht="15">
      <c r="A297" s="37">
        <v>295</v>
      </c>
      <c r="B297" s="40" t="s">
        <v>492</v>
      </c>
      <c r="C297" s="40" t="s">
        <v>493</v>
      </c>
      <c r="D297" s="113">
        <v>43377</v>
      </c>
      <c r="E297" s="41" t="s">
        <v>15</v>
      </c>
      <c r="F297" s="42">
        <v>44</v>
      </c>
      <c r="G297" s="39">
        <v>1</v>
      </c>
      <c r="H297" s="55">
        <v>36535777</v>
      </c>
      <c r="I297" s="55">
        <v>24960</v>
      </c>
    </row>
    <row r="298" spans="1:9" ht="15">
      <c r="A298" s="37">
        <v>296</v>
      </c>
      <c r="B298" s="40" t="s">
        <v>490</v>
      </c>
      <c r="C298" s="40" t="s">
        <v>491</v>
      </c>
      <c r="D298" s="113">
        <v>43503</v>
      </c>
      <c r="E298" s="38" t="s">
        <v>67</v>
      </c>
      <c r="F298" s="42">
        <v>56</v>
      </c>
      <c r="G298" s="39">
        <v>1</v>
      </c>
      <c r="H298" s="277">
        <v>36124840</v>
      </c>
      <c r="I298" s="277">
        <v>24810</v>
      </c>
    </row>
    <row r="299" spans="1:9" ht="15">
      <c r="A299" s="37">
        <v>297</v>
      </c>
      <c r="B299" s="40" t="s">
        <v>1744</v>
      </c>
      <c r="C299" s="40" t="s">
        <v>1745</v>
      </c>
      <c r="D299" s="138">
        <v>44700</v>
      </c>
      <c r="E299" s="38" t="s">
        <v>24</v>
      </c>
      <c r="F299" s="42">
        <v>68</v>
      </c>
      <c r="G299" s="39">
        <v>1</v>
      </c>
      <c r="H299" s="130">
        <v>36097005</v>
      </c>
      <c r="I299" s="130">
        <v>21156</v>
      </c>
    </row>
    <row r="300" spans="1:9" ht="15">
      <c r="A300" s="37">
        <v>298</v>
      </c>
      <c r="B300" s="40" t="s">
        <v>1699</v>
      </c>
      <c r="C300" s="40" t="s">
        <v>1700</v>
      </c>
      <c r="D300" s="138">
        <v>44644</v>
      </c>
      <c r="E300" s="38" t="s">
        <v>24</v>
      </c>
      <c r="F300" s="42">
        <v>63</v>
      </c>
      <c r="G300" s="39">
        <v>1</v>
      </c>
      <c r="H300" s="130">
        <v>36012115</v>
      </c>
      <c r="I300" s="130">
        <v>22735</v>
      </c>
    </row>
    <row r="301" spans="1:9" ht="15">
      <c r="A301" s="37">
        <v>299</v>
      </c>
      <c r="B301" s="38" t="s">
        <v>65</v>
      </c>
      <c r="C301" s="38" t="s">
        <v>66</v>
      </c>
      <c r="D301" s="113">
        <v>43895</v>
      </c>
      <c r="E301" s="38" t="s">
        <v>67</v>
      </c>
      <c r="F301" s="42">
        <v>72</v>
      </c>
      <c r="G301" s="39">
        <v>1</v>
      </c>
      <c r="H301" s="55">
        <v>35951715</v>
      </c>
      <c r="I301" s="55">
        <v>23934</v>
      </c>
    </row>
    <row r="302" spans="1:9" ht="15">
      <c r="A302" s="37">
        <v>300</v>
      </c>
      <c r="B302" s="40" t="s">
        <v>338</v>
      </c>
      <c r="C302" s="40" t="s">
        <v>338</v>
      </c>
      <c r="D302" s="113">
        <v>43643</v>
      </c>
      <c r="E302" s="38" t="s">
        <v>24</v>
      </c>
      <c r="F302" s="42">
        <v>70</v>
      </c>
      <c r="G302" s="39">
        <v>1</v>
      </c>
      <c r="H302" s="55">
        <v>35252745</v>
      </c>
      <c r="I302" s="106">
        <v>24958</v>
      </c>
    </row>
    <row r="303" spans="1:9" ht="15">
      <c r="A303" s="37">
        <v>301</v>
      </c>
      <c r="B303" s="40" t="s">
        <v>627</v>
      </c>
      <c r="C303" s="40" t="s">
        <v>628</v>
      </c>
      <c r="D303" s="113">
        <v>43391</v>
      </c>
      <c r="E303" s="38" t="s">
        <v>151</v>
      </c>
      <c r="F303" s="42">
        <v>40</v>
      </c>
      <c r="G303" s="39">
        <v>1</v>
      </c>
      <c r="H303" s="277">
        <v>35234265</v>
      </c>
      <c r="I303" s="277">
        <v>26053</v>
      </c>
    </row>
    <row r="304" spans="1:9" ht="15">
      <c r="A304" s="37">
        <v>302</v>
      </c>
      <c r="B304" s="40" t="s">
        <v>575</v>
      </c>
      <c r="C304" s="40" t="s">
        <v>576</v>
      </c>
      <c r="D304" s="113">
        <v>43426</v>
      </c>
      <c r="E304" s="41" t="s">
        <v>67</v>
      </c>
      <c r="F304" s="42">
        <v>82</v>
      </c>
      <c r="G304" s="39">
        <v>1</v>
      </c>
      <c r="H304" s="277">
        <v>34918450</v>
      </c>
      <c r="I304" s="277">
        <v>25184</v>
      </c>
    </row>
    <row r="305" spans="1:9" ht="15">
      <c r="A305" s="37">
        <v>303</v>
      </c>
      <c r="B305" s="47" t="s">
        <v>1274</v>
      </c>
      <c r="C305" s="45" t="s">
        <v>1275</v>
      </c>
      <c r="D305" s="113">
        <v>42635</v>
      </c>
      <c r="E305" s="41" t="s">
        <v>67</v>
      </c>
      <c r="F305" s="43"/>
      <c r="G305" s="39">
        <v>1</v>
      </c>
      <c r="H305" s="55">
        <v>34771663</v>
      </c>
      <c r="I305" s="107">
        <v>25623</v>
      </c>
    </row>
    <row r="306" spans="1:9" ht="15">
      <c r="A306" s="37">
        <v>304</v>
      </c>
      <c r="B306" s="40" t="s">
        <v>885</v>
      </c>
      <c r="C306" s="40" t="s">
        <v>886</v>
      </c>
      <c r="D306" s="113">
        <v>43118</v>
      </c>
      <c r="E306" s="41" t="s">
        <v>151</v>
      </c>
      <c r="F306" s="42"/>
      <c r="G306" s="39">
        <v>1</v>
      </c>
      <c r="H306" s="55">
        <v>34473263</v>
      </c>
      <c r="I306" s="55">
        <v>23745</v>
      </c>
    </row>
    <row r="307" spans="1:9" ht="15">
      <c r="A307" s="37">
        <v>305</v>
      </c>
      <c r="B307" s="40" t="s">
        <v>1886</v>
      </c>
      <c r="C307" s="40" t="s">
        <v>1887</v>
      </c>
      <c r="D307" s="138">
        <v>44861</v>
      </c>
      <c r="E307" s="38" t="s">
        <v>41</v>
      </c>
      <c r="F307" s="42"/>
      <c r="G307" s="39">
        <v>1</v>
      </c>
      <c r="H307" s="130">
        <v>34393715</v>
      </c>
      <c r="I307" s="130">
        <v>14842</v>
      </c>
    </row>
    <row r="308" spans="1:9" ht="15">
      <c r="A308" s="37">
        <v>306</v>
      </c>
      <c r="B308" s="40" t="s">
        <v>1601</v>
      </c>
      <c r="C308" s="40" t="s">
        <v>1602</v>
      </c>
      <c r="D308" s="138">
        <v>44518</v>
      </c>
      <c r="E308" s="38" t="s">
        <v>15</v>
      </c>
      <c r="F308" s="42">
        <v>55</v>
      </c>
      <c r="G308" s="39">
        <v>1</v>
      </c>
      <c r="H308" s="130">
        <v>34139125</v>
      </c>
      <c r="I308" s="130">
        <v>20314</v>
      </c>
    </row>
    <row r="309" spans="1:9" ht="15">
      <c r="A309" s="37">
        <v>307</v>
      </c>
      <c r="B309" s="38" t="s">
        <v>334</v>
      </c>
      <c r="C309" s="38" t="s">
        <v>335</v>
      </c>
      <c r="D309" s="113">
        <v>43671</v>
      </c>
      <c r="E309" s="38" t="s">
        <v>151</v>
      </c>
      <c r="F309" s="42">
        <v>55</v>
      </c>
      <c r="G309" s="39">
        <v>1</v>
      </c>
      <c r="H309" s="55">
        <v>34039462</v>
      </c>
      <c r="I309" s="106">
        <v>25084</v>
      </c>
    </row>
    <row r="310" spans="1:9" ht="15">
      <c r="A310" s="37">
        <v>308</v>
      </c>
      <c r="B310" s="38" t="s">
        <v>829</v>
      </c>
      <c r="C310" s="38" t="s">
        <v>830</v>
      </c>
      <c r="D310" s="113">
        <v>43181</v>
      </c>
      <c r="E310" s="38" t="s">
        <v>67</v>
      </c>
      <c r="F310" s="42"/>
      <c r="G310" s="39">
        <v>1</v>
      </c>
      <c r="H310" s="55">
        <v>33875005</v>
      </c>
      <c r="I310" s="55">
        <v>25840</v>
      </c>
    </row>
    <row r="311" spans="1:9" ht="15">
      <c r="A311" s="37">
        <v>309</v>
      </c>
      <c r="B311" s="38" t="s">
        <v>456</v>
      </c>
      <c r="C311" s="38" t="s">
        <v>457</v>
      </c>
      <c r="D311" s="113">
        <v>43538</v>
      </c>
      <c r="E311" s="38" t="s">
        <v>151</v>
      </c>
      <c r="F311" s="42">
        <v>45</v>
      </c>
      <c r="G311" s="39">
        <v>1</v>
      </c>
      <c r="H311" s="277">
        <v>33594965</v>
      </c>
      <c r="I311" s="277">
        <v>24302</v>
      </c>
    </row>
    <row r="312" spans="1:9" ht="15">
      <c r="A312" s="37">
        <v>310</v>
      </c>
      <c r="B312" s="38" t="s">
        <v>857</v>
      </c>
      <c r="C312" s="38" t="s">
        <v>858</v>
      </c>
      <c r="D312" s="113">
        <v>43153</v>
      </c>
      <c r="E312" s="38" t="s">
        <v>151</v>
      </c>
      <c r="F312" s="42"/>
      <c r="G312" s="39">
        <v>1</v>
      </c>
      <c r="H312" s="107">
        <v>33341942</v>
      </c>
      <c r="I312" s="106">
        <v>22963</v>
      </c>
    </row>
    <row r="313" spans="1:9" ht="15">
      <c r="A313" s="37">
        <v>311</v>
      </c>
      <c r="B313" s="40" t="s">
        <v>1847</v>
      </c>
      <c r="C313" s="40" t="s">
        <v>1847</v>
      </c>
      <c r="D313" s="138">
        <v>44826</v>
      </c>
      <c r="E313" s="38" t="s">
        <v>67</v>
      </c>
      <c r="F313" s="42">
        <v>67</v>
      </c>
      <c r="G313" s="39">
        <v>1</v>
      </c>
      <c r="H313" s="130">
        <v>33190940</v>
      </c>
      <c r="I313" s="130">
        <v>16938</v>
      </c>
    </row>
    <row r="314" spans="1:9" ht="15">
      <c r="A314" s="37">
        <v>312</v>
      </c>
      <c r="B314" s="38" t="s">
        <v>108</v>
      </c>
      <c r="C314" s="38" t="s">
        <v>109</v>
      </c>
      <c r="D314" s="113">
        <v>43853</v>
      </c>
      <c r="E314" s="38" t="s">
        <v>67</v>
      </c>
      <c r="F314" s="42">
        <v>44</v>
      </c>
      <c r="G314" s="39">
        <v>1</v>
      </c>
      <c r="H314" s="55">
        <v>33175085</v>
      </c>
      <c r="I314" s="106">
        <v>21232</v>
      </c>
    </row>
    <row r="315" spans="1:9" ht="15">
      <c r="A315" s="37">
        <v>313</v>
      </c>
      <c r="B315" s="40" t="s">
        <v>2005</v>
      </c>
      <c r="C315" s="40" t="s">
        <v>2006</v>
      </c>
      <c r="D315" s="138">
        <v>44966</v>
      </c>
      <c r="E315" s="38" t="s">
        <v>67</v>
      </c>
      <c r="F315" s="42">
        <v>40</v>
      </c>
      <c r="G315" s="39">
        <v>1</v>
      </c>
      <c r="H315" s="130">
        <v>32864150</v>
      </c>
      <c r="I315" s="130">
        <v>13224</v>
      </c>
    </row>
    <row r="316" spans="1:9" ht="15">
      <c r="A316" s="37">
        <v>314</v>
      </c>
      <c r="B316" s="38" t="s">
        <v>881</v>
      </c>
      <c r="C316" s="38" t="s">
        <v>882</v>
      </c>
      <c r="D316" s="113">
        <v>43125</v>
      </c>
      <c r="E316" s="38" t="s">
        <v>151</v>
      </c>
      <c r="F316" s="42"/>
      <c r="G316" s="39">
        <v>1</v>
      </c>
      <c r="H316" s="55">
        <v>32776225</v>
      </c>
      <c r="I316" s="55">
        <v>22404</v>
      </c>
    </row>
    <row r="317" spans="1:9" ht="15">
      <c r="A317" s="37">
        <v>315</v>
      </c>
      <c r="B317" s="40" t="s">
        <v>991</v>
      </c>
      <c r="C317" s="40" t="s">
        <v>992</v>
      </c>
      <c r="D317" s="113">
        <v>42999</v>
      </c>
      <c r="E317" s="41" t="s">
        <v>15</v>
      </c>
      <c r="F317" s="42">
        <v>60</v>
      </c>
      <c r="G317" s="39">
        <v>1</v>
      </c>
      <c r="H317" s="55">
        <v>32649801</v>
      </c>
      <c r="I317" s="55">
        <v>24272</v>
      </c>
    </row>
    <row r="318" spans="1:9" ht="15">
      <c r="A318" s="37">
        <v>316</v>
      </c>
      <c r="B318" s="38" t="s">
        <v>420</v>
      </c>
      <c r="C318" s="38" t="s">
        <v>421</v>
      </c>
      <c r="D318" s="113">
        <v>43517</v>
      </c>
      <c r="E318" s="38" t="s">
        <v>30</v>
      </c>
      <c r="F318" s="42">
        <v>41</v>
      </c>
      <c r="G318" s="39">
        <v>1</v>
      </c>
      <c r="H318" s="55">
        <v>32591990</v>
      </c>
      <c r="I318" s="55">
        <v>22010</v>
      </c>
    </row>
    <row r="319" spans="1:9" ht="15">
      <c r="A319" s="37">
        <v>317</v>
      </c>
      <c r="B319" s="45" t="s">
        <v>1136</v>
      </c>
      <c r="C319" s="45" t="s">
        <v>1137</v>
      </c>
      <c r="D319" s="113">
        <v>42824</v>
      </c>
      <c r="E319" s="41" t="s">
        <v>15</v>
      </c>
      <c r="F319" s="42">
        <v>67</v>
      </c>
      <c r="G319" s="39">
        <v>1</v>
      </c>
      <c r="H319" s="55">
        <v>32393202</v>
      </c>
      <c r="I319" s="55">
        <v>24677</v>
      </c>
    </row>
    <row r="320" spans="1:9" ht="15">
      <c r="A320" s="37">
        <v>318</v>
      </c>
      <c r="B320" s="105" t="s">
        <v>1418</v>
      </c>
      <c r="C320" s="105" t="s">
        <v>1419</v>
      </c>
      <c r="D320" s="117">
        <v>44357</v>
      </c>
      <c r="E320" s="105" t="s">
        <v>15</v>
      </c>
      <c r="F320" s="110">
        <v>46</v>
      </c>
      <c r="G320" s="39">
        <v>1</v>
      </c>
      <c r="H320" s="55">
        <v>32226865</v>
      </c>
      <c r="I320" s="55">
        <v>19193</v>
      </c>
    </row>
    <row r="321" spans="1:9" ht="15">
      <c r="A321" s="37">
        <v>319</v>
      </c>
      <c r="B321" s="40" t="s">
        <v>738</v>
      </c>
      <c r="C321" s="40" t="s">
        <v>739</v>
      </c>
      <c r="D321" s="113">
        <v>43280</v>
      </c>
      <c r="E321" s="38" t="s">
        <v>159</v>
      </c>
      <c r="F321" s="42">
        <v>47</v>
      </c>
      <c r="G321" s="39">
        <v>1</v>
      </c>
      <c r="H321" s="55">
        <v>32136095</v>
      </c>
      <c r="I321" s="55">
        <v>22036</v>
      </c>
    </row>
    <row r="322" spans="1:9" ht="15">
      <c r="A322" s="37">
        <v>320</v>
      </c>
      <c r="B322" s="40" t="s">
        <v>1526</v>
      </c>
      <c r="C322" s="40" t="s">
        <v>1526</v>
      </c>
      <c r="D322" s="138">
        <v>44441</v>
      </c>
      <c r="E322" s="38" t="s">
        <v>21</v>
      </c>
      <c r="F322" s="42"/>
      <c r="G322" s="39">
        <v>1</v>
      </c>
      <c r="H322" s="130">
        <v>31806139</v>
      </c>
      <c r="I322" s="130">
        <v>21558</v>
      </c>
    </row>
    <row r="323" spans="1:9" ht="15">
      <c r="A323" s="37">
        <v>321</v>
      </c>
      <c r="B323" s="40" t="s">
        <v>426</v>
      </c>
      <c r="C323" s="40" t="s">
        <v>427</v>
      </c>
      <c r="D323" s="113">
        <v>43552</v>
      </c>
      <c r="E323" s="38" t="s">
        <v>67</v>
      </c>
      <c r="F323" s="42">
        <v>77</v>
      </c>
      <c r="G323" s="39">
        <v>1</v>
      </c>
      <c r="H323" s="277">
        <v>31805520</v>
      </c>
      <c r="I323" s="277">
        <v>21485</v>
      </c>
    </row>
    <row r="324" spans="1:9" ht="15">
      <c r="A324" s="37">
        <v>322</v>
      </c>
      <c r="B324" s="40" t="s">
        <v>1845</v>
      </c>
      <c r="C324" s="40" t="s">
        <v>1846</v>
      </c>
      <c r="D324" s="138">
        <v>44826</v>
      </c>
      <c r="E324" s="38" t="s">
        <v>15</v>
      </c>
      <c r="F324" s="42">
        <v>51</v>
      </c>
      <c r="G324" s="39">
        <v>1</v>
      </c>
      <c r="H324" s="130">
        <v>31764065</v>
      </c>
      <c r="I324" s="130">
        <v>21721</v>
      </c>
    </row>
    <row r="325" spans="1:9" ht="15">
      <c r="A325" s="37">
        <v>323</v>
      </c>
      <c r="B325" s="38" t="s">
        <v>699</v>
      </c>
      <c r="C325" s="38" t="s">
        <v>700</v>
      </c>
      <c r="D325" s="113">
        <v>43314</v>
      </c>
      <c r="E325" s="38" t="s">
        <v>67</v>
      </c>
      <c r="F325" s="42"/>
      <c r="G325" s="39">
        <v>1</v>
      </c>
      <c r="H325" s="55">
        <v>31717741</v>
      </c>
      <c r="I325" s="55">
        <v>24942</v>
      </c>
    </row>
    <row r="326" spans="1:9" ht="15">
      <c r="A326" s="37">
        <v>324</v>
      </c>
      <c r="B326" s="47" t="s">
        <v>1276</v>
      </c>
      <c r="C326" s="45" t="s">
        <v>1277</v>
      </c>
      <c r="D326" s="113">
        <v>42649</v>
      </c>
      <c r="E326" s="41" t="s">
        <v>15</v>
      </c>
      <c r="F326" s="43">
        <v>36</v>
      </c>
      <c r="G326" s="39">
        <v>1</v>
      </c>
      <c r="H326" s="107">
        <v>31688350</v>
      </c>
      <c r="I326" s="107">
        <v>36247</v>
      </c>
    </row>
    <row r="327" spans="1:9" ht="15">
      <c r="A327" s="37">
        <v>325</v>
      </c>
      <c r="B327" s="40" t="s">
        <v>1111</v>
      </c>
      <c r="C327" s="40" t="s">
        <v>1112</v>
      </c>
      <c r="D327" s="113">
        <v>42852</v>
      </c>
      <c r="E327" s="41" t="s">
        <v>159</v>
      </c>
      <c r="F327" s="42">
        <v>51</v>
      </c>
      <c r="G327" s="39">
        <v>1</v>
      </c>
      <c r="H327" s="55">
        <v>31637802</v>
      </c>
      <c r="I327" s="55">
        <v>21676</v>
      </c>
    </row>
    <row r="328" spans="1:9" ht="15">
      <c r="A328" s="37">
        <v>326</v>
      </c>
      <c r="B328" s="40" t="s">
        <v>938</v>
      </c>
      <c r="C328" s="40" t="s">
        <v>938</v>
      </c>
      <c r="D328" s="113">
        <v>43062</v>
      </c>
      <c r="E328" s="41" t="s">
        <v>67</v>
      </c>
      <c r="F328" s="42"/>
      <c r="G328" s="39">
        <v>1</v>
      </c>
      <c r="H328" s="55">
        <v>31471045</v>
      </c>
      <c r="I328" s="55">
        <v>23590</v>
      </c>
    </row>
    <row r="329" spans="1:9" ht="15">
      <c r="A329" s="37">
        <v>327</v>
      </c>
      <c r="B329" s="40" t="s">
        <v>1004</v>
      </c>
      <c r="C329" s="40" t="s">
        <v>1005</v>
      </c>
      <c r="D329" s="113">
        <v>42992</v>
      </c>
      <c r="E329" s="41" t="s">
        <v>159</v>
      </c>
      <c r="F329" s="42">
        <v>49</v>
      </c>
      <c r="G329" s="39">
        <v>1</v>
      </c>
      <c r="H329" s="55">
        <v>31390941</v>
      </c>
      <c r="I329" s="55">
        <v>23109</v>
      </c>
    </row>
    <row r="330" spans="1:9" ht="15">
      <c r="A330" s="37">
        <v>328</v>
      </c>
      <c r="B330" s="40" t="s">
        <v>951</v>
      </c>
      <c r="C330" s="40" t="s">
        <v>951</v>
      </c>
      <c r="D330" s="113">
        <v>43041</v>
      </c>
      <c r="E330" s="41" t="s">
        <v>159</v>
      </c>
      <c r="F330" s="42">
        <v>61</v>
      </c>
      <c r="G330" s="39">
        <v>1</v>
      </c>
      <c r="H330" s="107">
        <v>31291519</v>
      </c>
      <c r="I330" s="106">
        <v>22797</v>
      </c>
    </row>
    <row r="331" spans="1:9" ht="15">
      <c r="A331" s="37">
        <v>329</v>
      </c>
      <c r="B331" s="38" t="s">
        <v>302</v>
      </c>
      <c r="C331" s="38" t="s">
        <v>303</v>
      </c>
      <c r="D331" s="113">
        <v>43727</v>
      </c>
      <c r="E331" s="38" t="s">
        <v>21</v>
      </c>
      <c r="F331" s="42">
        <v>68</v>
      </c>
      <c r="G331" s="39">
        <v>1</v>
      </c>
      <c r="H331" s="55">
        <v>31155212</v>
      </c>
      <c r="I331" s="55">
        <v>22330</v>
      </c>
    </row>
    <row r="332" spans="1:9" ht="15">
      <c r="A332" s="37">
        <v>330</v>
      </c>
      <c r="B332" s="38" t="s">
        <v>890</v>
      </c>
      <c r="C332" s="38" t="s">
        <v>891</v>
      </c>
      <c r="D332" s="113">
        <v>43111</v>
      </c>
      <c r="E332" s="38" t="s">
        <v>24</v>
      </c>
      <c r="F332" s="42">
        <v>42</v>
      </c>
      <c r="G332" s="39">
        <v>1</v>
      </c>
      <c r="H332" s="55">
        <v>31128947</v>
      </c>
      <c r="I332" s="55">
        <v>21323</v>
      </c>
    </row>
    <row r="333" spans="1:9" ht="15">
      <c r="A333" s="37">
        <v>331</v>
      </c>
      <c r="B333" s="38" t="s">
        <v>226</v>
      </c>
      <c r="C333" s="38" t="s">
        <v>227</v>
      </c>
      <c r="D333" s="113">
        <v>43776</v>
      </c>
      <c r="E333" s="38" t="s">
        <v>15</v>
      </c>
      <c r="F333" s="42">
        <v>40</v>
      </c>
      <c r="G333" s="39">
        <v>1</v>
      </c>
      <c r="H333" s="277">
        <v>31060720</v>
      </c>
      <c r="I333" s="277">
        <v>19980</v>
      </c>
    </row>
    <row r="334" spans="1:9" ht="15">
      <c r="A334" s="37">
        <v>332</v>
      </c>
      <c r="B334" s="40" t="s">
        <v>1453</v>
      </c>
      <c r="C334" s="40" t="s">
        <v>1454</v>
      </c>
      <c r="D334" s="123">
        <v>44385</v>
      </c>
      <c r="E334" s="41" t="s">
        <v>24</v>
      </c>
      <c r="F334" s="42">
        <v>53</v>
      </c>
      <c r="G334" s="39">
        <v>1</v>
      </c>
      <c r="H334" s="127">
        <v>30842455</v>
      </c>
      <c r="I334" s="127">
        <v>21993</v>
      </c>
    </row>
    <row r="335" spans="1:9" ht="15">
      <c r="A335" s="37">
        <v>333</v>
      </c>
      <c r="B335" s="38" t="s">
        <v>1278</v>
      </c>
      <c r="C335" s="38" t="s">
        <v>1279</v>
      </c>
      <c r="D335" s="113">
        <v>42642</v>
      </c>
      <c r="E335" s="41" t="s">
        <v>151</v>
      </c>
      <c r="F335" s="43"/>
      <c r="G335" s="39">
        <v>1</v>
      </c>
      <c r="H335" s="107">
        <v>30504876</v>
      </c>
      <c r="I335" s="107">
        <v>21964</v>
      </c>
    </row>
    <row r="336" spans="1:9" ht="15">
      <c r="A336" s="37">
        <v>334</v>
      </c>
      <c r="B336" s="40" t="s">
        <v>546</v>
      </c>
      <c r="C336" s="40" t="s">
        <v>547</v>
      </c>
      <c r="D336" s="113">
        <v>43475</v>
      </c>
      <c r="E336" s="41" t="s">
        <v>15</v>
      </c>
      <c r="F336" s="42">
        <v>37</v>
      </c>
      <c r="G336" s="39">
        <v>1</v>
      </c>
      <c r="H336" s="55">
        <v>30441048</v>
      </c>
      <c r="I336" s="55">
        <v>19844</v>
      </c>
    </row>
    <row r="337" spans="1:9" ht="15">
      <c r="A337" s="37">
        <v>335</v>
      </c>
      <c r="B337" s="47" t="s">
        <v>1280</v>
      </c>
      <c r="C337" s="50" t="s">
        <v>1281</v>
      </c>
      <c r="D337" s="113">
        <v>42600</v>
      </c>
      <c r="E337" s="48" t="s">
        <v>67</v>
      </c>
      <c r="F337" s="42"/>
      <c r="G337" s="39">
        <v>1</v>
      </c>
      <c r="H337" s="277">
        <v>30214468</v>
      </c>
      <c r="I337" s="277">
        <v>23262</v>
      </c>
    </row>
    <row r="338" spans="1:9" ht="15">
      <c r="A338" s="37">
        <v>336</v>
      </c>
      <c r="B338" s="40" t="s">
        <v>1794</v>
      </c>
      <c r="C338" s="40" t="s">
        <v>1795</v>
      </c>
      <c r="D338" s="138">
        <v>44784</v>
      </c>
      <c r="E338" s="38" t="s">
        <v>24</v>
      </c>
      <c r="F338" s="42">
        <v>60</v>
      </c>
      <c r="G338" s="39">
        <v>1</v>
      </c>
      <c r="H338" s="130">
        <v>30124720</v>
      </c>
      <c r="I338" s="130">
        <v>17741</v>
      </c>
    </row>
    <row r="339" spans="1:9" ht="15">
      <c r="A339" s="37">
        <v>337</v>
      </c>
      <c r="B339" s="40" t="s">
        <v>1875</v>
      </c>
      <c r="C339" s="40" t="s">
        <v>1875</v>
      </c>
      <c r="D339" s="138">
        <v>44854</v>
      </c>
      <c r="E339" s="38" t="s">
        <v>15</v>
      </c>
      <c r="F339" s="42">
        <v>61</v>
      </c>
      <c r="G339" s="39">
        <v>1</v>
      </c>
      <c r="H339" s="130">
        <v>29918815</v>
      </c>
      <c r="I339" s="130">
        <v>17555</v>
      </c>
    </row>
    <row r="340" spans="1:9" ht="15">
      <c r="A340" s="37">
        <v>338</v>
      </c>
      <c r="B340" s="40" t="s">
        <v>952</v>
      </c>
      <c r="C340" s="40" t="s">
        <v>953</v>
      </c>
      <c r="D340" s="113">
        <v>43041</v>
      </c>
      <c r="E340" s="41" t="s">
        <v>159</v>
      </c>
      <c r="F340" s="42">
        <v>55</v>
      </c>
      <c r="G340" s="39">
        <v>1</v>
      </c>
      <c r="H340" s="107">
        <v>29722933</v>
      </c>
      <c r="I340" s="106">
        <v>21858</v>
      </c>
    </row>
    <row r="341" spans="1:9" ht="15">
      <c r="A341" s="37">
        <v>339</v>
      </c>
      <c r="B341" s="40" t="s">
        <v>1644</v>
      </c>
      <c r="C341" s="40" t="s">
        <v>1645</v>
      </c>
      <c r="D341" s="138">
        <v>44567</v>
      </c>
      <c r="E341" s="38" t="s">
        <v>15</v>
      </c>
      <c r="F341" s="42">
        <v>54</v>
      </c>
      <c r="G341" s="39">
        <v>1</v>
      </c>
      <c r="H341" s="130">
        <v>29637320</v>
      </c>
      <c r="I341" s="130">
        <v>16598</v>
      </c>
    </row>
    <row r="342" spans="1:9" ht="15">
      <c r="A342" s="37">
        <v>340</v>
      </c>
      <c r="B342" s="40" t="s">
        <v>1496</v>
      </c>
      <c r="C342" s="40" t="s">
        <v>1497</v>
      </c>
      <c r="D342" s="138">
        <v>44420</v>
      </c>
      <c r="E342" s="38" t="s">
        <v>15</v>
      </c>
      <c r="F342" s="42">
        <v>42</v>
      </c>
      <c r="G342" s="39">
        <v>1</v>
      </c>
      <c r="H342" s="130">
        <v>29405980</v>
      </c>
      <c r="I342" s="130">
        <v>18601</v>
      </c>
    </row>
    <row r="343" spans="1:9" ht="15">
      <c r="A343" s="37">
        <v>341</v>
      </c>
      <c r="B343" s="46" t="s">
        <v>634</v>
      </c>
      <c r="C343" s="40" t="s">
        <v>635</v>
      </c>
      <c r="D343" s="113">
        <v>43398</v>
      </c>
      <c r="E343" s="41" t="s">
        <v>15</v>
      </c>
      <c r="F343" s="42">
        <v>45</v>
      </c>
      <c r="G343" s="39">
        <v>1</v>
      </c>
      <c r="H343" s="277">
        <v>29367335</v>
      </c>
      <c r="I343" s="277">
        <v>27955</v>
      </c>
    </row>
    <row r="344" spans="1:9" ht="15">
      <c r="A344" s="37">
        <v>342</v>
      </c>
      <c r="B344" s="38" t="s">
        <v>349</v>
      </c>
      <c r="C344" s="38" t="s">
        <v>350</v>
      </c>
      <c r="D344" s="113">
        <v>43608</v>
      </c>
      <c r="E344" s="38" t="s">
        <v>159</v>
      </c>
      <c r="F344" s="42">
        <v>53</v>
      </c>
      <c r="G344" s="39">
        <v>1</v>
      </c>
      <c r="H344" s="277">
        <v>29234005</v>
      </c>
      <c r="I344" s="277">
        <v>20051</v>
      </c>
    </row>
    <row r="345" spans="1:9" ht="15">
      <c r="A345" s="37">
        <v>343</v>
      </c>
      <c r="B345" s="40" t="s">
        <v>1103</v>
      </c>
      <c r="C345" s="40" t="s">
        <v>1104</v>
      </c>
      <c r="D345" s="113">
        <v>42866</v>
      </c>
      <c r="E345" s="41" t="s">
        <v>15</v>
      </c>
      <c r="F345" s="42">
        <v>36</v>
      </c>
      <c r="G345" s="39">
        <v>1</v>
      </c>
      <c r="H345" s="55">
        <v>29185215</v>
      </c>
      <c r="I345" s="55">
        <v>20618</v>
      </c>
    </row>
    <row r="346" spans="1:9" ht="15">
      <c r="A346" s="37">
        <v>344</v>
      </c>
      <c r="B346" s="40" t="s">
        <v>982</v>
      </c>
      <c r="C346" s="40" t="s">
        <v>983</v>
      </c>
      <c r="D346" s="113">
        <v>43006</v>
      </c>
      <c r="E346" s="41" t="s">
        <v>15</v>
      </c>
      <c r="F346" s="42"/>
      <c r="G346" s="39">
        <v>1</v>
      </c>
      <c r="H346" s="55">
        <v>29170194</v>
      </c>
      <c r="I346" s="55">
        <v>21119</v>
      </c>
    </row>
    <row r="347" spans="1:9" ht="15">
      <c r="A347" s="37">
        <v>345</v>
      </c>
      <c r="B347" s="38" t="s">
        <v>358</v>
      </c>
      <c r="C347" s="38" t="s">
        <v>359</v>
      </c>
      <c r="D347" s="113">
        <v>43622</v>
      </c>
      <c r="E347" s="38" t="s">
        <v>151</v>
      </c>
      <c r="F347" s="42">
        <v>50</v>
      </c>
      <c r="G347" s="39">
        <v>1</v>
      </c>
      <c r="H347" s="55">
        <v>28991830</v>
      </c>
      <c r="I347" s="106">
        <v>21452</v>
      </c>
    </row>
    <row r="348" spans="1:9" ht="15">
      <c r="A348" s="37">
        <v>346</v>
      </c>
      <c r="B348" s="40" t="s">
        <v>1432</v>
      </c>
      <c r="C348" s="40" t="s">
        <v>1433</v>
      </c>
      <c r="D348" s="123">
        <v>44371</v>
      </c>
      <c r="E348" s="38" t="s">
        <v>15</v>
      </c>
      <c r="F348" s="42">
        <v>63</v>
      </c>
      <c r="G348" s="121">
        <v>1</v>
      </c>
      <c r="H348" s="124">
        <v>28943860</v>
      </c>
      <c r="I348" s="124">
        <v>20489</v>
      </c>
    </row>
    <row r="349" spans="1:9" ht="15">
      <c r="A349" s="37">
        <v>347</v>
      </c>
      <c r="B349" s="38" t="s">
        <v>544</v>
      </c>
      <c r="C349" s="38" t="s">
        <v>545</v>
      </c>
      <c r="D349" s="113">
        <v>43454</v>
      </c>
      <c r="E349" s="38" t="s">
        <v>67</v>
      </c>
      <c r="F349" s="42"/>
      <c r="G349" s="39">
        <v>1</v>
      </c>
      <c r="H349" s="55">
        <v>28822290</v>
      </c>
      <c r="I349" s="55">
        <v>22105</v>
      </c>
    </row>
    <row r="350" spans="1:9" ht="15">
      <c r="A350" s="37">
        <v>348</v>
      </c>
      <c r="B350" s="38" t="s">
        <v>748</v>
      </c>
      <c r="C350" s="38" t="s">
        <v>749</v>
      </c>
      <c r="D350" s="113">
        <v>43286</v>
      </c>
      <c r="E350" s="38" t="s">
        <v>151</v>
      </c>
      <c r="F350" s="42"/>
      <c r="G350" s="39">
        <v>1</v>
      </c>
      <c r="H350" s="55">
        <v>28818518</v>
      </c>
      <c r="I350" s="55">
        <v>20075</v>
      </c>
    </row>
    <row r="351" spans="1:9" ht="15">
      <c r="A351" s="37">
        <v>349</v>
      </c>
      <c r="B351" s="46" t="s">
        <v>1282</v>
      </c>
      <c r="C351" s="45" t="s">
        <v>1283</v>
      </c>
      <c r="D351" s="113">
        <v>42607</v>
      </c>
      <c r="E351" s="41" t="s">
        <v>151</v>
      </c>
      <c r="F351" s="43">
        <v>50</v>
      </c>
      <c r="G351" s="39">
        <v>1</v>
      </c>
      <c r="H351" s="278">
        <v>28652885</v>
      </c>
      <c r="I351" s="278">
        <v>21381</v>
      </c>
    </row>
    <row r="352" spans="1:9" ht="15">
      <c r="A352" s="37">
        <v>350</v>
      </c>
      <c r="B352" s="40" t="s">
        <v>1522</v>
      </c>
      <c r="C352" s="40" t="s">
        <v>1523</v>
      </c>
      <c r="D352" s="138">
        <v>44434</v>
      </c>
      <c r="E352" s="38" t="s">
        <v>67</v>
      </c>
      <c r="F352" s="42"/>
      <c r="G352" s="39">
        <v>1</v>
      </c>
      <c r="H352" s="130">
        <v>28643530</v>
      </c>
      <c r="I352" s="130">
        <v>18560</v>
      </c>
    </row>
    <row r="353" spans="1:9" ht="15">
      <c r="A353" s="37">
        <v>351</v>
      </c>
      <c r="B353" s="40" t="s">
        <v>903</v>
      </c>
      <c r="C353" s="40" t="s">
        <v>904</v>
      </c>
      <c r="D353" s="113">
        <v>43104</v>
      </c>
      <c r="E353" s="41" t="s">
        <v>151</v>
      </c>
      <c r="F353" s="42">
        <v>28</v>
      </c>
      <c r="G353" s="39">
        <v>1</v>
      </c>
      <c r="H353" s="55">
        <v>28593685</v>
      </c>
      <c r="I353" s="55">
        <v>19150</v>
      </c>
    </row>
    <row r="354" spans="1:9" ht="15">
      <c r="A354" s="37">
        <v>352</v>
      </c>
      <c r="B354" s="38" t="s">
        <v>262</v>
      </c>
      <c r="C354" s="38" t="s">
        <v>262</v>
      </c>
      <c r="D354" s="113">
        <v>43790</v>
      </c>
      <c r="E354" s="38" t="s">
        <v>195</v>
      </c>
      <c r="F354" s="42"/>
      <c r="G354" s="39">
        <v>1</v>
      </c>
      <c r="H354" s="55">
        <v>28372200</v>
      </c>
      <c r="I354" s="55">
        <v>13001</v>
      </c>
    </row>
    <row r="355" spans="1:9" ht="15">
      <c r="A355" s="37">
        <v>353</v>
      </c>
      <c r="B355" s="47" t="s">
        <v>1284</v>
      </c>
      <c r="C355" s="45" t="s">
        <v>1285</v>
      </c>
      <c r="D355" s="113">
        <v>42726</v>
      </c>
      <c r="E355" s="38" t="s">
        <v>15</v>
      </c>
      <c r="F355" s="43">
        <v>36</v>
      </c>
      <c r="G355" s="39">
        <v>1</v>
      </c>
      <c r="H355" s="55">
        <v>28368475</v>
      </c>
      <c r="I355" s="55">
        <v>20654</v>
      </c>
    </row>
    <row r="356" spans="1:9" ht="15">
      <c r="A356" s="37">
        <v>354</v>
      </c>
      <c r="B356" s="38" t="s">
        <v>672</v>
      </c>
      <c r="C356" s="38" t="s">
        <v>673</v>
      </c>
      <c r="D356" s="113">
        <v>43370</v>
      </c>
      <c r="E356" s="38" t="s">
        <v>151</v>
      </c>
      <c r="F356" s="42">
        <v>40</v>
      </c>
      <c r="G356" s="39">
        <v>1</v>
      </c>
      <c r="H356" s="55">
        <v>28365631</v>
      </c>
      <c r="I356" s="55">
        <v>20000</v>
      </c>
    </row>
    <row r="357" spans="1:9" ht="15">
      <c r="A357" s="37">
        <v>355</v>
      </c>
      <c r="B357" s="40" t="s">
        <v>451</v>
      </c>
      <c r="C357" s="40" t="s">
        <v>451</v>
      </c>
      <c r="D357" s="113">
        <v>43566</v>
      </c>
      <c r="E357" s="38" t="s">
        <v>151</v>
      </c>
      <c r="F357" s="42">
        <v>45</v>
      </c>
      <c r="G357" s="39">
        <v>1</v>
      </c>
      <c r="H357" s="55">
        <v>28342093</v>
      </c>
      <c r="I357" s="55">
        <v>19249</v>
      </c>
    </row>
    <row r="358" spans="1:9" ht="15">
      <c r="A358" s="37">
        <v>356</v>
      </c>
      <c r="B358" s="40" t="s">
        <v>106</v>
      </c>
      <c r="C358" s="40" t="s">
        <v>107</v>
      </c>
      <c r="D358" s="113">
        <v>43860</v>
      </c>
      <c r="E358" s="38" t="s">
        <v>15</v>
      </c>
      <c r="F358" s="42">
        <v>35</v>
      </c>
      <c r="G358" s="39">
        <v>1</v>
      </c>
      <c r="H358" s="55">
        <v>28333905</v>
      </c>
      <c r="I358" s="106">
        <v>18238</v>
      </c>
    </row>
    <row r="359" spans="1:9" ht="15">
      <c r="A359" s="37">
        <v>357</v>
      </c>
      <c r="B359" s="38" t="s">
        <v>1286</v>
      </c>
      <c r="C359" s="38" t="s">
        <v>1287</v>
      </c>
      <c r="D359" s="113">
        <v>42621</v>
      </c>
      <c r="E359" s="38" t="s">
        <v>15</v>
      </c>
      <c r="F359" s="109">
        <v>54</v>
      </c>
      <c r="G359" s="39">
        <v>1</v>
      </c>
      <c r="H359" s="55">
        <v>28193194</v>
      </c>
      <c r="I359" s="55">
        <v>19953</v>
      </c>
    </row>
    <row r="360" spans="1:9" ht="15">
      <c r="A360" s="37">
        <v>358</v>
      </c>
      <c r="B360" s="40" t="s">
        <v>1882</v>
      </c>
      <c r="C360" s="40" t="s">
        <v>1883</v>
      </c>
      <c r="D360" s="138">
        <v>44861</v>
      </c>
      <c r="E360" s="38" t="s">
        <v>67</v>
      </c>
      <c r="F360" s="42">
        <v>48</v>
      </c>
      <c r="G360" s="39">
        <v>1</v>
      </c>
      <c r="H360" s="130">
        <v>28146190</v>
      </c>
      <c r="I360" s="130">
        <v>14057</v>
      </c>
    </row>
    <row r="361" spans="1:9" ht="15">
      <c r="A361" s="37">
        <v>359</v>
      </c>
      <c r="B361" s="38" t="s">
        <v>265</v>
      </c>
      <c r="C361" s="38" t="s">
        <v>265</v>
      </c>
      <c r="D361" s="113">
        <v>43720</v>
      </c>
      <c r="E361" s="38" t="s">
        <v>24</v>
      </c>
      <c r="F361" s="42">
        <v>58</v>
      </c>
      <c r="G361" s="39">
        <v>1</v>
      </c>
      <c r="H361" s="55">
        <v>27899657</v>
      </c>
      <c r="I361" s="106">
        <v>19956</v>
      </c>
    </row>
    <row r="362" spans="1:9" ht="15">
      <c r="A362" s="37">
        <v>360</v>
      </c>
      <c r="B362" s="38" t="s">
        <v>1425</v>
      </c>
      <c r="C362" s="38" t="s">
        <v>1424</v>
      </c>
      <c r="D362" s="113">
        <v>44364</v>
      </c>
      <c r="E362" s="119" t="s">
        <v>24</v>
      </c>
      <c r="F362" s="120">
        <v>57</v>
      </c>
      <c r="G362" s="121">
        <v>1</v>
      </c>
      <c r="H362" s="280">
        <v>27605355</v>
      </c>
      <c r="I362" s="280">
        <v>16949</v>
      </c>
    </row>
    <row r="363" spans="1:9" ht="15">
      <c r="A363" s="37">
        <v>361</v>
      </c>
      <c r="B363" s="38" t="s">
        <v>368</v>
      </c>
      <c r="C363" s="38" t="s">
        <v>369</v>
      </c>
      <c r="D363" s="113">
        <v>43636</v>
      </c>
      <c r="E363" s="38" t="s">
        <v>151</v>
      </c>
      <c r="F363" s="42">
        <v>48</v>
      </c>
      <c r="G363" s="39">
        <v>1</v>
      </c>
      <c r="H363" s="55">
        <v>27551315</v>
      </c>
      <c r="I363" s="106">
        <v>18587</v>
      </c>
    </row>
    <row r="364" spans="1:9" ht="15">
      <c r="A364" s="37">
        <v>362</v>
      </c>
      <c r="B364" s="40" t="s">
        <v>1995</v>
      </c>
      <c r="C364" s="40" t="s">
        <v>1996</v>
      </c>
      <c r="D364" s="138">
        <v>44959</v>
      </c>
      <c r="E364" s="38" t="s">
        <v>24</v>
      </c>
      <c r="F364" s="42">
        <v>57</v>
      </c>
      <c r="G364" s="39">
        <v>1</v>
      </c>
      <c r="H364" s="130">
        <v>27442400</v>
      </c>
      <c r="I364" s="130">
        <v>13752</v>
      </c>
    </row>
    <row r="365" spans="1:9" ht="15">
      <c r="A365" s="37">
        <v>363</v>
      </c>
      <c r="B365" s="45" t="s">
        <v>1182</v>
      </c>
      <c r="C365" s="45" t="s">
        <v>1183</v>
      </c>
      <c r="D365" s="113">
        <v>42782</v>
      </c>
      <c r="E365" s="41" t="s">
        <v>151</v>
      </c>
      <c r="F365" s="42">
        <v>40</v>
      </c>
      <c r="G365" s="39">
        <v>1</v>
      </c>
      <c r="H365" s="55">
        <v>27344320</v>
      </c>
      <c r="I365" s="55">
        <v>18907</v>
      </c>
    </row>
    <row r="366" spans="1:9" ht="15">
      <c r="A366" s="37">
        <v>364</v>
      </c>
      <c r="B366" s="40" t="s">
        <v>1999</v>
      </c>
      <c r="C366" s="40" t="s">
        <v>2000</v>
      </c>
      <c r="D366" s="138">
        <v>44966</v>
      </c>
      <c r="E366" s="38" t="s">
        <v>30</v>
      </c>
      <c r="F366" s="42">
        <v>68</v>
      </c>
      <c r="G366" s="39">
        <v>1</v>
      </c>
      <c r="H366" s="130">
        <v>27321698</v>
      </c>
      <c r="I366" s="130">
        <v>13366</v>
      </c>
    </row>
    <row r="367" spans="1:9" ht="15">
      <c r="A367" s="37">
        <v>365</v>
      </c>
      <c r="B367" s="47" t="s">
        <v>1288</v>
      </c>
      <c r="C367" s="51" t="s">
        <v>1288</v>
      </c>
      <c r="D367" s="113">
        <v>42600</v>
      </c>
      <c r="E367" s="41" t="s">
        <v>67</v>
      </c>
      <c r="F367" s="43"/>
      <c r="G367" s="39">
        <v>1</v>
      </c>
      <c r="H367" s="277">
        <v>27158974</v>
      </c>
      <c r="I367" s="277">
        <v>18030</v>
      </c>
    </row>
    <row r="368" spans="1:9" ht="15">
      <c r="A368" s="37">
        <v>366</v>
      </c>
      <c r="B368" s="40" t="s">
        <v>1810</v>
      </c>
      <c r="C368" s="40" t="s">
        <v>1810</v>
      </c>
      <c r="D368" s="138">
        <v>44798</v>
      </c>
      <c r="E368" s="38" t="s">
        <v>1811</v>
      </c>
      <c r="F368" s="42">
        <v>80</v>
      </c>
      <c r="G368" s="39">
        <v>1</v>
      </c>
      <c r="H368" s="130">
        <v>26658735</v>
      </c>
      <c r="I368" s="130">
        <v>18600</v>
      </c>
    </row>
    <row r="369" spans="1:9" ht="15">
      <c r="A369" s="37">
        <v>367</v>
      </c>
      <c r="B369" s="40" t="s">
        <v>83</v>
      </c>
      <c r="C369" s="40" t="s">
        <v>84</v>
      </c>
      <c r="D369" s="113">
        <v>43860</v>
      </c>
      <c r="E369" s="38" t="s">
        <v>159</v>
      </c>
      <c r="F369" s="42">
        <v>50</v>
      </c>
      <c r="G369" s="39">
        <v>1</v>
      </c>
      <c r="H369" s="55">
        <v>26183080</v>
      </c>
      <c r="I369" s="106">
        <v>19707</v>
      </c>
    </row>
    <row r="370" spans="1:9" ht="15">
      <c r="A370" s="37">
        <v>368</v>
      </c>
      <c r="B370" s="40" t="s">
        <v>1498</v>
      </c>
      <c r="C370" s="40" t="s">
        <v>1499</v>
      </c>
      <c r="D370" s="138">
        <v>44427</v>
      </c>
      <c r="E370" s="38" t="s">
        <v>24</v>
      </c>
      <c r="F370" s="42">
        <v>34</v>
      </c>
      <c r="G370" s="39">
        <v>1</v>
      </c>
      <c r="H370" s="130">
        <v>26066450</v>
      </c>
      <c r="I370" s="130">
        <v>17430</v>
      </c>
    </row>
    <row r="371" spans="1:9" ht="15">
      <c r="A371" s="37">
        <v>369</v>
      </c>
      <c r="B371" s="45" t="s">
        <v>1205</v>
      </c>
      <c r="C371" s="45" t="s">
        <v>1206</v>
      </c>
      <c r="D371" s="113">
        <v>42733</v>
      </c>
      <c r="E371" s="48" t="s">
        <v>30</v>
      </c>
      <c r="F371" s="43">
        <v>29</v>
      </c>
      <c r="G371" s="39">
        <v>1</v>
      </c>
      <c r="H371" s="55">
        <v>26033272</v>
      </c>
      <c r="I371" s="55">
        <v>18302</v>
      </c>
    </row>
    <row r="372" spans="1:9" ht="15">
      <c r="A372" s="37">
        <v>370</v>
      </c>
      <c r="B372" s="40" t="s">
        <v>1764</v>
      </c>
      <c r="C372" s="40" t="s">
        <v>1764</v>
      </c>
      <c r="D372" s="138">
        <v>44728</v>
      </c>
      <c r="E372" s="38" t="s">
        <v>67</v>
      </c>
      <c r="F372" s="42"/>
      <c r="G372" s="39">
        <v>1</v>
      </c>
      <c r="H372" s="130">
        <v>26008145</v>
      </c>
      <c r="I372" s="130">
        <v>15633</v>
      </c>
    </row>
    <row r="373" spans="1:9" ht="15">
      <c r="A373" s="37">
        <v>371</v>
      </c>
      <c r="B373" s="38" t="s">
        <v>44</v>
      </c>
      <c r="C373" s="38" t="s">
        <v>44</v>
      </c>
      <c r="D373" s="113">
        <v>43888</v>
      </c>
      <c r="E373" s="38" t="s">
        <v>15</v>
      </c>
      <c r="F373" s="42">
        <v>62</v>
      </c>
      <c r="G373" s="39">
        <v>1</v>
      </c>
      <c r="H373" s="55">
        <v>25960795</v>
      </c>
      <c r="I373" s="106">
        <v>19523</v>
      </c>
    </row>
    <row r="374" spans="1:9" ht="15">
      <c r="A374" s="37">
        <v>372</v>
      </c>
      <c r="B374" s="38" t="s">
        <v>112</v>
      </c>
      <c r="C374" s="38" t="s">
        <v>113</v>
      </c>
      <c r="D374" s="113">
        <v>43895</v>
      </c>
      <c r="E374" s="38" t="s">
        <v>24</v>
      </c>
      <c r="F374" s="42">
        <v>56</v>
      </c>
      <c r="G374" s="39">
        <v>1</v>
      </c>
      <c r="H374" s="55">
        <v>25847440</v>
      </c>
      <c r="I374" s="55">
        <v>16936</v>
      </c>
    </row>
    <row r="375" spans="1:9" ht="15">
      <c r="A375" s="37">
        <v>373</v>
      </c>
      <c r="B375" s="38" t="s">
        <v>353</v>
      </c>
      <c r="C375" s="38" t="s">
        <v>353</v>
      </c>
      <c r="D375" s="113">
        <v>43622</v>
      </c>
      <c r="E375" s="38" t="s">
        <v>24</v>
      </c>
      <c r="F375" s="42">
        <v>54</v>
      </c>
      <c r="G375" s="39">
        <v>1</v>
      </c>
      <c r="H375" s="55">
        <v>25800955</v>
      </c>
      <c r="I375" s="106">
        <v>17233</v>
      </c>
    </row>
    <row r="376" spans="1:9" ht="15">
      <c r="A376" s="37">
        <v>374</v>
      </c>
      <c r="B376" s="40" t="s">
        <v>1646</v>
      </c>
      <c r="C376" s="40" t="s">
        <v>1646</v>
      </c>
      <c r="D376" s="138">
        <v>44567</v>
      </c>
      <c r="E376" s="38" t="s">
        <v>67</v>
      </c>
      <c r="F376" s="176"/>
      <c r="G376" s="39">
        <v>1</v>
      </c>
      <c r="H376" s="130">
        <v>25730431</v>
      </c>
      <c r="I376" s="130">
        <v>15846</v>
      </c>
    </row>
    <row r="377" spans="1:9" ht="15">
      <c r="A377" s="37">
        <v>375</v>
      </c>
      <c r="B377" s="40" t="s">
        <v>1993</v>
      </c>
      <c r="C377" s="40" t="s">
        <v>1994</v>
      </c>
      <c r="D377" s="138">
        <v>44959</v>
      </c>
      <c r="E377" s="38" t="s">
        <v>21</v>
      </c>
      <c r="F377" s="42"/>
      <c r="G377" s="39">
        <v>1</v>
      </c>
      <c r="H377" s="130">
        <v>25526735</v>
      </c>
      <c r="I377" s="130">
        <v>13659</v>
      </c>
    </row>
    <row r="378" spans="1:9" ht="15">
      <c r="A378" s="37">
        <v>376</v>
      </c>
      <c r="B378" s="38" t="s">
        <v>613</v>
      </c>
      <c r="C378" s="38" t="s">
        <v>613</v>
      </c>
      <c r="D378" s="113">
        <v>43370</v>
      </c>
      <c r="E378" s="38" t="s">
        <v>36</v>
      </c>
      <c r="F378" s="42"/>
      <c r="G378" s="39">
        <v>1</v>
      </c>
      <c r="H378" s="277">
        <v>25473203</v>
      </c>
      <c r="I378" s="277">
        <v>21066</v>
      </c>
    </row>
    <row r="379" spans="1:9" ht="15">
      <c r="A379" s="37">
        <v>377</v>
      </c>
      <c r="B379" s="40" t="s">
        <v>1987</v>
      </c>
      <c r="C379" s="40" t="s">
        <v>1988</v>
      </c>
      <c r="D379" s="138">
        <v>44952</v>
      </c>
      <c r="E379" s="38" t="s">
        <v>67</v>
      </c>
      <c r="F379" s="42">
        <v>31</v>
      </c>
      <c r="G379" s="39">
        <v>1</v>
      </c>
      <c r="H379" s="130">
        <v>25462348</v>
      </c>
      <c r="I379" s="130">
        <v>12316</v>
      </c>
    </row>
    <row r="380" spans="1:9" ht="15">
      <c r="A380" s="37">
        <v>378</v>
      </c>
      <c r="B380" s="45" t="s">
        <v>150</v>
      </c>
      <c r="C380" s="45" t="s">
        <v>150</v>
      </c>
      <c r="D380" s="113">
        <v>42831</v>
      </c>
      <c r="E380" s="41" t="s">
        <v>15</v>
      </c>
      <c r="F380" s="42">
        <v>41</v>
      </c>
      <c r="G380" s="39">
        <v>1</v>
      </c>
      <c r="H380" s="55">
        <v>25421311</v>
      </c>
      <c r="I380" s="55">
        <v>17913</v>
      </c>
    </row>
    <row r="381" spans="1:9" ht="15">
      <c r="A381" s="37">
        <v>379</v>
      </c>
      <c r="B381" s="38" t="s">
        <v>137</v>
      </c>
      <c r="C381" s="38" t="s">
        <v>137</v>
      </c>
      <c r="D381" s="113">
        <v>42957</v>
      </c>
      <c r="E381" s="38" t="s">
        <v>15</v>
      </c>
      <c r="F381" s="109">
        <v>78</v>
      </c>
      <c r="G381" s="39">
        <v>1</v>
      </c>
      <c r="H381" s="55">
        <v>24961590</v>
      </c>
      <c r="I381" s="55">
        <v>19439</v>
      </c>
    </row>
    <row r="382" spans="1:9" ht="15">
      <c r="A382" s="37">
        <v>380</v>
      </c>
      <c r="B382" s="38" t="s">
        <v>1184</v>
      </c>
      <c r="C382" s="38" t="s">
        <v>1185</v>
      </c>
      <c r="D382" s="113">
        <v>42782</v>
      </c>
      <c r="E382" s="38" t="s">
        <v>15</v>
      </c>
      <c r="F382" s="43">
        <v>32</v>
      </c>
      <c r="G382" s="39">
        <v>1</v>
      </c>
      <c r="H382" s="55">
        <v>24912945</v>
      </c>
      <c r="I382" s="55">
        <v>17558</v>
      </c>
    </row>
    <row r="383" spans="1:9" ht="15">
      <c r="A383" s="37">
        <v>381</v>
      </c>
      <c r="B383" s="40" t="s">
        <v>1580</v>
      </c>
      <c r="C383" s="40" t="s">
        <v>1581</v>
      </c>
      <c r="D383" s="138">
        <v>44497</v>
      </c>
      <c r="E383" s="38" t="s">
        <v>39</v>
      </c>
      <c r="F383" s="42">
        <v>37</v>
      </c>
      <c r="G383" s="39">
        <v>1</v>
      </c>
      <c r="H383" s="130">
        <v>24851055</v>
      </c>
      <c r="I383" s="130">
        <v>16324</v>
      </c>
    </row>
    <row r="384" spans="1:9" ht="15">
      <c r="A384" s="37">
        <v>382</v>
      </c>
      <c r="B384" s="47" t="s">
        <v>1289</v>
      </c>
      <c r="C384" s="45" t="s">
        <v>1290</v>
      </c>
      <c r="D384" s="113">
        <v>42635</v>
      </c>
      <c r="E384" s="41" t="s">
        <v>15</v>
      </c>
      <c r="F384" s="43">
        <v>70</v>
      </c>
      <c r="G384" s="39">
        <v>1</v>
      </c>
      <c r="H384" s="55">
        <v>24705696</v>
      </c>
      <c r="I384" s="107">
        <v>19045</v>
      </c>
    </row>
    <row r="385" spans="1:9" ht="15">
      <c r="A385" s="37">
        <v>383</v>
      </c>
      <c r="B385" s="40" t="s">
        <v>1667</v>
      </c>
      <c r="C385" s="40" t="s">
        <v>1668</v>
      </c>
      <c r="D385" s="138">
        <v>44595</v>
      </c>
      <c r="E385" s="38" t="s">
        <v>67</v>
      </c>
      <c r="F385" s="176"/>
      <c r="G385" s="39">
        <v>1</v>
      </c>
      <c r="H385" s="130">
        <v>24629455</v>
      </c>
      <c r="I385" s="130">
        <v>14412</v>
      </c>
    </row>
    <row r="386" spans="1:9" ht="15">
      <c r="A386" s="37">
        <v>384</v>
      </c>
      <c r="B386" s="40" t="s">
        <v>1119</v>
      </c>
      <c r="C386" s="40" t="s">
        <v>1120</v>
      </c>
      <c r="D386" s="113">
        <v>42845</v>
      </c>
      <c r="E386" s="41" t="s">
        <v>24</v>
      </c>
      <c r="F386" s="42">
        <v>31</v>
      </c>
      <c r="G386" s="39">
        <v>1</v>
      </c>
      <c r="H386" s="55">
        <v>24626838</v>
      </c>
      <c r="I386" s="55">
        <v>17197</v>
      </c>
    </row>
    <row r="387" spans="1:9" ht="15">
      <c r="A387" s="37">
        <v>385</v>
      </c>
      <c r="B387" s="40" t="s">
        <v>1793</v>
      </c>
      <c r="C387" s="40" t="s">
        <v>1793</v>
      </c>
      <c r="D387" s="138">
        <v>44777</v>
      </c>
      <c r="E387" s="38" t="s">
        <v>15</v>
      </c>
      <c r="F387" s="42">
        <v>74</v>
      </c>
      <c r="G387" s="39">
        <v>1</v>
      </c>
      <c r="H387" s="130">
        <v>24574334</v>
      </c>
      <c r="I387" s="130">
        <v>15473</v>
      </c>
    </row>
    <row r="388" spans="1:9" ht="15">
      <c r="A388" s="37">
        <v>386</v>
      </c>
      <c r="B388" s="38" t="s">
        <v>470</v>
      </c>
      <c r="C388" s="38" t="s">
        <v>470</v>
      </c>
      <c r="D388" s="113">
        <v>43461</v>
      </c>
      <c r="E388" s="38" t="s">
        <v>175</v>
      </c>
      <c r="F388" s="42"/>
      <c r="G388" s="39">
        <v>1</v>
      </c>
      <c r="H388" s="55">
        <v>24536870</v>
      </c>
      <c r="I388" s="55">
        <v>16749</v>
      </c>
    </row>
    <row r="389" spans="1:9" ht="15">
      <c r="A389" s="37">
        <v>387</v>
      </c>
      <c r="B389" s="40" t="s">
        <v>721</v>
      </c>
      <c r="C389" s="40" t="s">
        <v>722</v>
      </c>
      <c r="D389" s="113">
        <v>43321</v>
      </c>
      <c r="E389" s="38" t="s">
        <v>67</v>
      </c>
      <c r="F389" s="42"/>
      <c r="G389" s="39">
        <v>1</v>
      </c>
      <c r="H389" s="277">
        <v>24488847</v>
      </c>
      <c r="I389" s="277">
        <v>19119</v>
      </c>
    </row>
    <row r="390" spans="1:9" ht="15">
      <c r="A390" s="37">
        <v>388</v>
      </c>
      <c r="B390" s="40" t="s">
        <v>1806</v>
      </c>
      <c r="C390" s="40" t="s">
        <v>1807</v>
      </c>
      <c r="D390" s="138">
        <v>44791</v>
      </c>
      <c r="E390" s="38" t="s">
        <v>30</v>
      </c>
      <c r="F390" s="42">
        <v>37</v>
      </c>
      <c r="G390" s="39">
        <v>1</v>
      </c>
      <c r="H390" s="130">
        <v>24351590</v>
      </c>
      <c r="I390" s="130">
        <v>15268</v>
      </c>
    </row>
    <row r="391" spans="1:9" ht="15">
      <c r="A391" s="37">
        <v>389</v>
      </c>
      <c r="B391" s="40" t="s">
        <v>752</v>
      </c>
      <c r="C391" s="40" t="s">
        <v>753</v>
      </c>
      <c r="D391" s="113">
        <v>43279</v>
      </c>
      <c r="E391" s="38" t="s">
        <v>151</v>
      </c>
      <c r="F391" s="42"/>
      <c r="G391" s="39">
        <v>1</v>
      </c>
      <c r="H391" s="55">
        <v>24284688</v>
      </c>
      <c r="I391" s="55">
        <v>16284</v>
      </c>
    </row>
    <row r="392" spans="1:9" ht="15">
      <c r="A392" s="37">
        <v>390</v>
      </c>
      <c r="B392" s="40" t="s">
        <v>1121</v>
      </c>
      <c r="C392" s="40" t="s">
        <v>1122</v>
      </c>
      <c r="D392" s="113">
        <v>42845</v>
      </c>
      <c r="E392" s="41" t="s">
        <v>15</v>
      </c>
      <c r="F392" s="42">
        <v>34</v>
      </c>
      <c r="G392" s="39">
        <v>1</v>
      </c>
      <c r="H392" s="55">
        <v>24192228</v>
      </c>
      <c r="I392" s="55">
        <v>16688</v>
      </c>
    </row>
    <row r="393" spans="1:9" ht="15">
      <c r="A393" s="37">
        <v>391</v>
      </c>
      <c r="B393" s="40" t="s">
        <v>607</v>
      </c>
      <c r="C393" s="40" t="s">
        <v>607</v>
      </c>
      <c r="D393" s="113">
        <v>43391</v>
      </c>
      <c r="E393" s="38" t="s">
        <v>608</v>
      </c>
      <c r="F393" s="42">
        <v>60</v>
      </c>
      <c r="G393" s="39">
        <v>1</v>
      </c>
      <c r="H393" s="277">
        <v>24074810</v>
      </c>
      <c r="I393" s="277">
        <v>16938</v>
      </c>
    </row>
    <row r="394" spans="1:9" ht="15">
      <c r="A394" s="37">
        <v>392</v>
      </c>
      <c r="B394" s="38" t="s">
        <v>1029</v>
      </c>
      <c r="C394" s="38" t="s">
        <v>1030</v>
      </c>
      <c r="D394" s="113">
        <v>42971</v>
      </c>
      <c r="E394" s="38" t="s">
        <v>15</v>
      </c>
      <c r="F394" s="109">
        <v>31</v>
      </c>
      <c r="G394" s="39">
        <v>1</v>
      </c>
      <c r="H394" s="55">
        <v>24038299</v>
      </c>
      <c r="I394" s="55">
        <v>17720</v>
      </c>
    </row>
    <row r="395" spans="1:9" ht="15">
      <c r="A395" s="37">
        <v>393</v>
      </c>
      <c r="B395" s="40" t="s">
        <v>1576</v>
      </c>
      <c r="C395" s="40" t="s">
        <v>1577</v>
      </c>
      <c r="D395" s="138">
        <v>44490</v>
      </c>
      <c r="E395" s="38" t="s">
        <v>67</v>
      </c>
      <c r="F395" s="42"/>
      <c r="G395" s="39">
        <v>1</v>
      </c>
      <c r="H395" s="130">
        <v>23903700</v>
      </c>
      <c r="I395" s="130">
        <v>16552</v>
      </c>
    </row>
    <row r="396" spans="1:9" ht="15">
      <c r="A396" s="37">
        <v>394</v>
      </c>
      <c r="B396" s="40" t="s">
        <v>1010</v>
      </c>
      <c r="C396" s="40" t="s">
        <v>1011</v>
      </c>
      <c r="D396" s="113">
        <v>42992</v>
      </c>
      <c r="E396" s="41" t="s">
        <v>151</v>
      </c>
      <c r="F396" s="42">
        <v>40</v>
      </c>
      <c r="G396" s="39">
        <v>1</v>
      </c>
      <c r="H396" s="55">
        <v>23891021</v>
      </c>
      <c r="I396" s="55">
        <v>16910</v>
      </c>
    </row>
    <row r="397" spans="1:9" ht="15">
      <c r="A397" s="37">
        <v>395</v>
      </c>
      <c r="B397" s="40" t="s">
        <v>1824</v>
      </c>
      <c r="C397" s="40" t="s">
        <v>1817</v>
      </c>
      <c r="D397" s="138">
        <v>44805</v>
      </c>
      <c r="E397" s="38" t="s">
        <v>15</v>
      </c>
      <c r="F397" s="42">
        <v>50</v>
      </c>
      <c r="G397" s="39">
        <v>1</v>
      </c>
      <c r="H397" s="130">
        <v>23812715</v>
      </c>
      <c r="I397" s="130">
        <v>15635</v>
      </c>
    </row>
    <row r="398" spans="1:9" ht="15">
      <c r="A398" s="37">
        <v>396</v>
      </c>
      <c r="B398" s="40" t="s">
        <v>1639</v>
      </c>
      <c r="C398" s="40" t="s">
        <v>1640</v>
      </c>
      <c r="D398" s="138">
        <v>44560</v>
      </c>
      <c r="E398" s="38" t="s">
        <v>30</v>
      </c>
      <c r="F398" s="42">
        <v>26</v>
      </c>
      <c r="G398" s="39">
        <v>1</v>
      </c>
      <c r="H398" s="130">
        <v>23547361</v>
      </c>
      <c r="I398" s="130">
        <v>14407</v>
      </c>
    </row>
    <row r="399" spans="1:9" ht="15">
      <c r="A399" s="37">
        <v>397</v>
      </c>
      <c r="B399" s="38" t="s">
        <v>708</v>
      </c>
      <c r="C399" s="38" t="s">
        <v>709</v>
      </c>
      <c r="D399" s="113">
        <v>43335</v>
      </c>
      <c r="E399" s="38" t="s">
        <v>15</v>
      </c>
      <c r="F399" s="42">
        <v>42</v>
      </c>
      <c r="G399" s="39">
        <v>1</v>
      </c>
      <c r="H399" s="55">
        <v>23545776</v>
      </c>
      <c r="I399" s="55">
        <v>17367</v>
      </c>
    </row>
    <row r="400" spans="1:9" ht="15">
      <c r="A400" s="37">
        <v>398</v>
      </c>
      <c r="B400" s="40" t="s">
        <v>321</v>
      </c>
      <c r="C400" s="40" t="s">
        <v>322</v>
      </c>
      <c r="D400" s="113">
        <v>43573</v>
      </c>
      <c r="E400" s="41" t="s">
        <v>159</v>
      </c>
      <c r="F400" s="42">
        <v>46</v>
      </c>
      <c r="G400" s="39">
        <v>1</v>
      </c>
      <c r="H400" s="55">
        <v>23520835</v>
      </c>
      <c r="I400" s="106">
        <v>16788</v>
      </c>
    </row>
    <row r="401" spans="1:9" ht="15">
      <c r="A401" s="37">
        <v>399</v>
      </c>
      <c r="B401" s="46" t="s">
        <v>638</v>
      </c>
      <c r="C401" s="40" t="s">
        <v>639</v>
      </c>
      <c r="D401" s="113">
        <v>43398</v>
      </c>
      <c r="E401" s="41" t="s">
        <v>151</v>
      </c>
      <c r="F401" s="42">
        <v>40</v>
      </c>
      <c r="G401" s="39">
        <v>1</v>
      </c>
      <c r="H401" s="277">
        <v>23497955</v>
      </c>
      <c r="I401" s="277">
        <v>22758</v>
      </c>
    </row>
    <row r="402" spans="1:9" ht="15">
      <c r="A402" s="37">
        <v>400</v>
      </c>
      <c r="B402" s="40" t="s">
        <v>1561</v>
      </c>
      <c r="C402" s="40" t="s">
        <v>1562</v>
      </c>
      <c r="D402" s="138">
        <v>44476</v>
      </c>
      <c r="E402" s="38" t="s">
        <v>67</v>
      </c>
      <c r="F402" s="42"/>
      <c r="G402" s="39">
        <v>1</v>
      </c>
      <c r="H402" s="130">
        <v>23414674</v>
      </c>
      <c r="I402" s="130">
        <v>16663</v>
      </c>
    </row>
    <row r="403" spans="1:9" ht="15">
      <c r="A403" s="37">
        <v>401</v>
      </c>
      <c r="B403" s="40" t="s">
        <v>1925</v>
      </c>
      <c r="C403" s="40" t="s">
        <v>1926</v>
      </c>
      <c r="D403" s="138">
        <v>44889</v>
      </c>
      <c r="E403" s="38" t="s">
        <v>67</v>
      </c>
      <c r="F403" s="42">
        <v>66</v>
      </c>
      <c r="G403" s="39">
        <v>1</v>
      </c>
      <c r="H403" s="130">
        <v>23049105</v>
      </c>
      <c r="I403" s="130">
        <v>11800</v>
      </c>
    </row>
    <row r="404" spans="1:9" ht="15">
      <c r="A404" s="37">
        <v>402</v>
      </c>
      <c r="B404" s="40" t="s">
        <v>925</v>
      </c>
      <c r="C404" s="40" t="s">
        <v>926</v>
      </c>
      <c r="D404" s="113">
        <v>43083</v>
      </c>
      <c r="E404" s="41" t="s">
        <v>151</v>
      </c>
      <c r="F404" s="42">
        <v>31</v>
      </c>
      <c r="G404" s="39">
        <v>1</v>
      </c>
      <c r="H404" s="55">
        <v>23002880</v>
      </c>
      <c r="I404" s="55">
        <v>17237</v>
      </c>
    </row>
    <row r="405" spans="1:9" ht="15">
      <c r="A405" s="37">
        <v>403</v>
      </c>
      <c r="B405" s="105" t="s">
        <v>1420</v>
      </c>
      <c r="C405" s="105" t="s">
        <v>1421</v>
      </c>
      <c r="D405" s="117">
        <v>44357</v>
      </c>
      <c r="E405" s="105" t="s">
        <v>41</v>
      </c>
      <c r="F405" s="110">
        <v>56</v>
      </c>
      <c r="G405" s="39">
        <v>1</v>
      </c>
      <c r="H405" s="55">
        <v>22988042</v>
      </c>
      <c r="I405" s="55">
        <v>14420</v>
      </c>
    </row>
    <row r="406" spans="1:9" ht="15">
      <c r="A406" s="37">
        <v>404</v>
      </c>
      <c r="B406" s="40" t="s">
        <v>636</v>
      </c>
      <c r="C406" s="40" t="s">
        <v>637</v>
      </c>
      <c r="D406" s="113">
        <v>43405</v>
      </c>
      <c r="E406" s="38" t="s">
        <v>151</v>
      </c>
      <c r="F406" s="42">
        <v>40</v>
      </c>
      <c r="G406" s="39">
        <v>1</v>
      </c>
      <c r="H406" s="55">
        <v>22884862</v>
      </c>
      <c r="I406" s="55">
        <v>16130</v>
      </c>
    </row>
    <row r="407" spans="1:9" ht="15">
      <c r="A407" s="37">
        <v>405</v>
      </c>
      <c r="B407" s="38" t="s">
        <v>231</v>
      </c>
      <c r="C407" s="38" t="s">
        <v>232</v>
      </c>
      <c r="D407" s="113">
        <v>43790</v>
      </c>
      <c r="E407" s="38" t="s">
        <v>30</v>
      </c>
      <c r="F407" s="42">
        <v>28</v>
      </c>
      <c r="G407" s="39">
        <v>1</v>
      </c>
      <c r="H407" s="55">
        <v>22757305</v>
      </c>
      <c r="I407" s="55">
        <v>14511</v>
      </c>
    </row>
    <row r="408" spans="1:9" ht="15">
      <c r="A408" s="37">
        <v>406</v>
      </c>
      <c r="B408" s="38" t="s">
        <v>1150</v>
      </c>
      <c r="C408" s="38" t="s">
        <v>1151</v>
      </c>
      <c r="D408" s="113">
        <v>42820</v>
      </c>
      <c r="E408" s="38" t="s">
        <v>15</v>
      </c>
      <c r="F408" s="43">
        <v>34</v>
      </c>
      <c r="G408" s="39">
        <v>1</v>
      </c>
      <c r="H408" s="55">
        <v>22685871</v>
      </c>
      <c r="I408" s="55">
        <v>15923</v>
      </c>
    </row>
    <row r="409" spans="1:9" ht="15">
      <c r="A409" s="37">
        <v>407</v>
      </c>
      <c r="B409" s="38" t="s">
        <v>346</v>
      </c>
      <c r="C409" s="38" t="s">
        <v>346</v>
      </c>
      <c r="D409" s="113">
        <v>43664</v>
      </c>
      <c r="E409" s="38" t="s">
        <v>151</v>
      </c>
      <c r="F409" s="42">
        <v>42</v>
      </c>
      <c r="G409" s="39">
        <v>1</v>
      </c>
      <c r="H409" s="55">
        <v>22680777</v>
      </c>
      <c r="I409" s="106">
        <v>15293</v>
      </c>
    </row>
    <row r="410" spans="1:9" ht="15">
      <c r="A410" s="37">
        <v>408</v>
      </c>
      <c r="B410" s="40" t="s">
        <v>136</v>
      </c>
      <c r="C410" s="40" t="s">
        <v>136</v>
      </c>
      <c r="D410" s="113">
        <v>43405</v>
      </c>
      <c r="E410" s="41" t="s">
        <v>15</v>
      </c>
      <c r="F410" s="42">
        <v>47</v>
      </c>
      <c r="G410" s="39">
        <v>1</v>
      </c>
      <c r="H410" s="55">
        <v>22559961</v>
      </c>
      <c r="I410" s="55">
        <v>15071</v>
      </c>
    </row>
    <row r="411" spans="1:9" ht="15">
      <c r="A411" s="37">
        <v>409</v>
      </c>
      <c r="B411" s="40" t="s">
        <v>1582</v>
      </c>
      <c r="C411" s="40" t="s">
        <v>1582</v>
      </c>
      <c r="D411" s="138">
        <v>44497</v>
      </c>
      <c r="E411" s="38" t="s">
        <v>15</v>
      </c>
      <c r="F411" s="42">
        <v>49</v>
      </c>
      <c r="G411" s="39">
        <v>1</v>
      </c>
      <c r="H411" s="130">
        <v>22537970</v>
      </c>
      <c r="I411" s="130">
        <v>14325</v>
      </c>
    </row>
    <row r="412" spans="1:9" ht="15">
      <c r="A412" s="37">
        <v>410</v>
      </c>
      <c r="B412" s="40" t="s">
        <v>588</v>
      </c>
      <c r="C412" s="40" t="s">
        <v>589</v>
      </c>
      <c r="D412" s="113">
        <v>43405</v>
      </c>
      <c r="E412" s="38" t="s">
        <v>159</v>
      </c>
      <c r="F412" s="42">
        <v>32</v>
      </c>
      <c r="G412" s="39">
        <v>1</v>
      </c>
      <c r="H412" s="55">
        <v>22325545</v>
      </c>
      <c r="I412" s="55">
        <v>14534</v>
      </c>
    </row>
    <row r="413" spans="1:9" ht="15">
      <c r="A413" s="37">
        <v>411</v>
      </c>
      <c r="B413" s="38" t="s">
        <v>835</v>
      </c>
      <c r="C413" s="38" t="s">
        <v>836</v>
      </c>
      <c r="D413" s="113">
        <v>43174</v>
      </c>
      <c r="E413" s="38" t="s">
        <v>21</v>
      </c>
      <c r="F413" s="42"/>
      <c r="G413" s="39">
        <v>1</v>
      </c>
      <c r="H413" s="55">
        <v>22294885</v>
      </c>
      <c r="I413" s="55">
        <v>15082</v>
      </c>
    </row>
    <row r="414" spans="1:9" ht="15">
      <c r="A414" s="37">
        <v>412</v>
      </c>
      <c r="B414" s="40" t="s">
        <v>1056</v>
      </c>
      <c r="C414" s="40" t="s">
        <v>1057</v>
      </c>
      <c r="D414" s="113">
        <v>42943</v>
      </c>
      <c r="E414" s="41" t="s">
        <v>151</v>
      </c>
      <c r="F414" s="42">
        <v>40</v>
      </c>
      <c r="G414" s="39">
        <v>1</v>
      </c>
      <c r="H414" s="107">
        <v>22288181</v>
      </c>
      <c r="I414" s="106">
        <v>15938</v>
      </c>
    </row>
    <row r="415" spans="1:9" ht="15">
      <c r="A415" s="37">
        <v>413</v>
      </c>
      <c r="B415" s="38" t="s">
        <v>1291</v>
      </c>
      <c r="C415" s="38" t="s">
        <v>1292</v>
      </c>
      <c r="D415" s="113">
        <v>42698</v>
      </c>
      <c r="E415" s="38" t="s">
        <v>151</v>
      </c>
      <c r="F415" s="43"/>
      <c r="G415" s="39">
        <v>1</v>
      </c>
      <c r="H415" s="107">
        <v>22261320</v>
      </c>
      <c r="I415" s="107">
        <v>16467</v>
      </c>
    </row>
    <row r="416" spans="1:9" ht="15">
      <c r="A416" s="37">
        <v>414</v>
      </c>
      <c r="B416" s="40" t="s">
        <v>841</v>
      </c>
      <c r="C416" s="40" t="s">
        <v>842</v>
      </c>
      <c r="D416" s="113">
        <v>43167</v>
      </c>
      <c r="E416" s="41" t="s">
        <v>15</v>
      </c>
      <c r="F416" s="42">
        <v>37</v>
      </c>
      <c r="G416" s="39">
        <v>1</v>
      </c>
      <c r="H416" s="55">
        <v>22261102</v>
      </c>
      <c r="I416" s="55">
        <v>14865</v>
      </c>
    </row>
    <row r="417" spans="1:9" ht="15">
      <c r="A417" s="37">
        <v>415</v>
      </c>
      <c r="B417" s="47" t="s">
        <v>1210</v>
      </c>
      <c r="C417" s="45" t="s">
        <v>1211</v>
      </c>
      <c r="D417" s="113">
        <v>42684</v>
      </c>
      <c r="E417" s="41" t="s">
        <v>159</v>
      </c>
      <c r="F417" s="43">
        <v>46</v>
      </c>
      <c r="G417" s="39">
        <v>1</v>
      </c>
      <c r="H417" s="55">
        <v>22206630</v>
      </c>
      <c r="I417" s="107">
        <v>17264</v>
      </c>
    </row>
    <row r="418" spans="1:9" ht="15">
      <c r="A418" s="37">
        <v>416</v>
      </c>
      <c r="B418" s="40" t="s">
        <v>1107</v>
      </c>
      <c r="C418" s="40" t="s">
        <v>1108</v>
      </c>
      <c r="D418" s="113">
        <v>42859</v>
      </c>
      <c r="E418" s="41" t="s">
        <v>159</v>
      </c>
      <c r="F418" s="42">
        <v>39</v>
      </c>
      <c r="G418" s="39">
        <v>1</v>
      </c>
      <c r="H418" s="55">
        <v>22083918</v>
      </c>
      <c r="I418" s="55">
        <v>15504</v>
      </c>
    </row>
    <row r="419" spans="1:9" ht="15">
      <c r="A419" s="37">
        <v>417</v>
      </c>
      <c r="B419" s="40" t="s">
        <v>1566</v>
      </c>
      <c r="C419" s="40" t="s">
        <v>1567</v>
      </c>
      <c r="D419" s="138">
        <v>44483</v>
      </c>
      <c r="E419" s="38" t="s">
        <v>67</v>
      </c>
      <c r="F419" s="42"/>
      <c r="G419" s="39">
        <v>1</v>
      </c>
      <c r="H419" s="130">
        <v>22042965</v>
      </c>
      <c r="I419" s="130">
        <v>13674</v>
      </c>
    </row>
    <row r="420" spans="1:9" ht="15">
      <c r="A420" s="37">
        <v>418</v>
      </c>
      <c r="B420" s="38" t="s">
        <v>1293</v>
      </c>
      <c r="C420" s="38" t="s">
        <v>1294</v>
      </c>
      <c r="D420" s="113">
        <v>42761</v>
      </c>
      <c r="E420" s="38" t="s">
        <v>15</v>
      </c>
      <c r="F420" s="43">
        <v>42</v>
      </c>
      <c r="G420" s="39">
        <v>1</v>
      </c>
      <c r="H420" s="55">
        <v>22033442</v>
      </c>
      <c r="I420" s="55">
        <v>15245</v>
      </c>
    </row>
    <row r="421" spans="1:9" ht="15">
      <c r="A421" s="37">
        <v>419</v>
      </c>
      <c r="B421" s="40" t="s">
        <v>1437</v>
      </c>
      <c r="C421" s="40" t="s">
        <v>1438</v>
      </c>
      <c r="D421" s="113">
        <v>44378</v>
      </c>
      <c r="E421" s="38" t="s">
        <v>67</v>
      </c>
      <c r="F421" s="42">
        <v>39</v>
      </c>
      <c r="G421" s="39">
        <v>1</v>
      </c>
      <c r="H421" s="127">
        <v>22026867</v>
      </c>
      <c r="I421" s="127">
        <v>14666</v>
      </c>
    </row>
    <row r="422" spans="1:9" ht="15">
      <c r="A422" s="37">
        <v>420</v>
      </c>
      <c r="B422" s="38" t="s">
        <v>1295</v>
      </c>
      <c r="C422" s="38" t="s">
        <v>1296</v>
      </c>
      <c r="D422" s="113">
        <v>42705</v>
      </c>
      <c r="E422" s="38" t="s">
        <v>15</v>
      </c>
      <c r="F422" s="43">
        <v>38</v>
      </c>
      <c r="G422" s="39">
        <v>1</v>
      </c>
      <c r="H422" s="107">
        <v>21868115</v>
      </c>
      <c r="I422" s="107">
        <v>14444</v>
      </c>
    </row>
    <row r="423" spans="1:9" ht="15">
      <c r="A423" s="37">
        <v>421</v>
      </c>
      <c r="B423" s="38" t="s">
        <v>222</v>
      </c>
      <c r="C423" s="38" t="s">
        <v>223</v>
      </c>
      <c r="D423" s="113">
        <v>43797</v>
      </c>
      <c r="E423" s="38" t="s">
        <v>15</v>
      </c>
      <c r="F423" s="42">
        <v>59</v>
      </c>
      <c r="G423" s="39">
        <v>1</v>
      </c>
      <c r="H423" s="277">
        <v>21834585</v>
      </c>
      <c r="I423" s="277">
        <v>14014</v>
      </c>
    </row>
    <row r="424" spans="1:9" ht="15">
      <c r="A424" s="37">
        <v>422</v>
      </c>
      <c r="B424" s="40" t="s">
        <v>200</v>
      </c>
      <c r="C424" s="40" t="s">
        <v>201</v>
      </c>
      <c r="D424" s="113">
        <v>43825</v>
      </c>
      <c r="E424" s="38" t="s">
        <v>159</v>
      </c>
      <c r="F424" s="42">
        <v>24</v>
      </c>
      <c r="G424" s="39">
        <v>1</v>
      </c>
      <c r="H424" s="55">
        <v>21806100</v>
      </c>
      <c r="I424" s="55">
        <v>13828</v>
      </c>
    </row>
    <row r="425" spans="1:9" ht="15">
      <c r="A425" s="37">
        <v>423</v>
      </c>
      <c r="B425" s="38" t="s">
        <v>822</v>
      </c>
      <c r="C425" s="38" t="s">
        <v>822</v>
      </c>
      <c r="D425" s="113">
        <v>43188</v>
      </c>
      <c r="E425" s="38" t="s">
        <v>21</v>
      </c>
      <c r="F425" s="42"/>
      <c r="G425" s="39">
        <v>1</v>
      </c>
      <c r="H425" s="55">
        <v>21722992</v>
      </c>
      <c r="I425" s="55">
        <v>16269</v>
      </c>
    </row>
    <row r="426" spans="1:9" ht="15">
      <c r="A426" s="37">
        <v>424</v>
      </c>
      <c r="B426" s="38" t="s">
        <v>595</v>
      </c>
      <c r="C426" s="38" t="s">
        <v>596</v>
      </c>
      <c r="D426" s="113">
        <v>43433</v>
      </c>
      <c r="E426" s="38" t="s">
        <v>30</v>
      </c>
      <c r="F426" s="42">
        <v>56</v>
      </c>
      <c r="G426" s="39">
        <v>1</v>
      </c>
      <c r="H426" s="277">
        <v>21517211</v>
      </c>
      <c r="I426" s="277">
        <v>16389</v>
      </c>
    </row>
    <row r="427" spans="1:9" ht="15">
      <c r="A427" s="37">
        <v>425</v>
      </c>
      <c r="B427" s="45" t="s">
        <v>1199</v>
      </c>
      <c r="C427" s="45" t="s">
        <v>1200</v>
      </c>
      <c r="D427" s="113">
        <v>42754</v>
      </c>
      <c r="E427" s="48" t="s">
        <v>67</v>
      </c>
      <c r="F427" s="43"/>
      <c r="G427" s="39">
        <v>1</v>
      </c>
      <c r="H427" s="55">
        <v>21220830</v>
      </c>
      <c r="I427" s="55">
        <v>16207</v>
      </c>
    </row>
    <row r="428" spans="1:9" ht="15">
      <c r="A428" s="37">
        <v>426</v>
      </c>
      <c r="B428" s="40" t="s">
        <v>482</v>
      </c>
      <c r="C428" s="40" t="s">
        <v>483</v>
      </c>
      <c r="D428" s="113">
        <v>43447</v>
      </c>
      <c r="E428" s="38" t="s">
        <v>15</v>
      </c>
      <c r="F428" s="42">
        <v>46</v>
      </c>
      <c r="G428" s="39">
        <v>1</v>
      </c>
      <c r="H428" s="55">
        <v>21023463</v>
      </c>
      <c r="I428" s="55">
        <v>14578</v>
      </c>
    </row>
    <row r="429" spans="1:9" ht="15">
      <c r="A429" s="37">
        <v>427</v>
      </c>
      <c r="B429" s="38" t="s">
        <v>431</v>
      </c>
      <c r="C429" s="38" t="s">
        <v>432</v>
      </c>
      <c r="D429" s="113">
        <v>43517</v>
      </c>
      <c r="E429" s="38" t="s">
        <v>67</v>
      </c>
      <c r="F429" s="42">
        <v>28</v>
      </c>
      <c r="G429" s="39">
        <v>1</v>
      </c>
      <c r="H429" s="55">
        <v>20666705</v>
      </c>
      <c r="I429" s="55">
        <v>13216</v>
      </c>
    </row>
    <row r="430" spans="1:9" ht="15">
      <c r="A430" s="37">
        <v>428</v>
      </c>
      <c r="B430" s="38" t="s">
        <v>458</v>
      </c>
      <c r="C430" s="38" t="s">
        <v>459</v>
      </c>
      <c r="D430" s="113">
        <v>43524</v>
      </c>
      <c r="E430" s="38" t="s">
        <v>159</v>
      </c>
      <c r="F430" s="42">
        <v>43</v>
      </c>
      <c r="G430" s="39">
        <v>1</v>
      </c>
      <c r="H430" s="55">
        <v>20653260</v>
      </c>
      <c r="I430" s="55">
        <v>13593</v>
      </c>
    </row>
    <row r="431" spans="1:9" ht="15">
      <c r="A431" s="37">
        <v>429</v>
      </c>
      <c r="B431" s="40" t="s">
        <v>804</v>
      </c>
      <c r="C431" s="40" t="s">
        <v>805</v>
      </c>
      <c r="D431" s="113">
        <v>43209</v>
      </c>
      <c r="E431" s="41" t="s">
        <v>151</v>
      </c>
      <c r="F431" s="42">
        <v>40</v>
      </c>
      <c r="G431" s="39">
        <v>1</v>
      </c>
      <c r="H431" s="55">
        <v>20487768</v>
      </c>
      <c r="I431" s="55">
        <v>15836</v>
      </c>
    </row>
    <row r="432" spans="1:9" ht="15">
      <c r="A432" s="37">
        <v>430</v>
      </c>
      <c r="B432" s="38" t="s">
        <v>1297</v>
      </c>
      <c r="C432" s="38" t="s">
        <v>1297</v>
      </c>
      <c r="D432" s="113">
        <v>42629</v>
      </c>
      <c r="E432" s="38" t="s">
        <v>407</v>
      </c>
      <c r="F432" s="109">
        <v>45</v>
      </c>
      <c r="G432" s="39">
        <v>1</v>
      </c>
      <c r="H432" s="55">
        <v>20436699</v>
      </c>
      <c r="I432" s="107">
        <v>14974</v>
      </c>
    </row>
    <row r="433" spans="1:9" ht="15">
      <c r="A433" s="37">
        <v>431</v>
      </c>
      <c r="B433" s="40" t="s">
        <v>1877</v>
      </c>
      <c r="C433" s="40" t="s">
        <v>1878</v>
      </c>
      <c r="D433" s="138">
        <v>44854</v>
      </c>
      <c r="E433" s="38" t="s">
        <v>24</v>
      </c>
      <c r="F433" s="42">
        <v>57</v>
      </c>
      <c r="G433" s="39">
        <v>1</v>
      </c>
      <c r="H433" s="130">
        <v>20321655</v>
      </c>
      <c r="I433" s="130">
        <v>11092</v>
      </c>
    </row>
    <row r="434" spans="1:9" ht="15">
      <c r="A434" s="37">
        <v>432</v>
      </c>
      <c r="B434" s="38" t="s">
        <v>625</v>
      </c>
      <c r="C434" s="38" t="s">
        <v>626</v>
      </c>
      <c r="D434" s="113">
        <v>43412</v>
      </c>
      <c r="E434" s="38" t="s">
        <v>15</v>
      </c>
      <c r="F434" s="42">
        <v>54</v>
      </c>
      <c r="G434" s="39">
        <v>1</v>
      </c>
      <c r="H434" s="55">
        <v>20288981</v>
      </c>
      <c r="I434" s="55">
        <v>14029</v>
      </c>
    </row>
    <row r="435" spans="1:9" ht="15">
      <c r="A435" s="37">
        <v>433</v>
      </c>
      <c r="B435" s="38" t="s">
        <v>370</v>
      </c>
      <c r="C435" s="38" t="s">
        <v>371</v>
      </c>
      <c r="D435" s="113">
        <v>43636</v>
      </c>
      <c r="E435" s="38" t="s">
        <v>159</v>
      </c>
      <c r="F435" s="42">
        <v>47</v>
      </c>
      <c r="G435" s="39">
        <v>1</v>
      </c>
      <c r="H435" s="55">
        <v>20100420</v>
      </c>
      <c r="I435" s="106">
        <v>13010</v>
      </c>
    </row>
    <row r="436" spans="1:9" ht="15">
      <c r="A436" s="37">
        <v>434</v>
      </c>
      <c r="B436" s="45" t="s">
        <v>1163</v>
      </c>
      <c r="C436" s="45" t="s">
        <v>1164</v>
      </c>
      <c r="D436" s="113">
        <v>42796</v>
      </c>
      <c r="E436" s="41" t="s">
        <v>36</v>
      </c>
      <c r="F436" s="42"/>
      <c r="G436" s="39">
        <v>1</v>
      </c>
      <c r="H436" s="55">
        <v>20084313</v>
      </c>
      <c r="I436" s="55">
        <v>15355</v>
      </c>
    </row>
    <row r="437" spans="1:9" ht="15">
      <c r="A437" s="37">
        <v>435</v>
      </c>
      <c r="B437" s="40" t="s">
        <v>1298</v>
      </c>
      <c r="C437" s="40" t="s">
        <v>1299</v>
      </c>
      <c r="D437" s="113">
        <v>42852</v>
      </c>
      <c r="E437" s="41" t="s">
        <v>151</v>
      </c>
      <c r="F437" s="42">
        <v>35</v>
      </c>
      <c r="G437" s="39">
        <v>1</v>
      </c>
      <c r="H437" s="55">
        <v>20083226</v>
      </c>
      <c r="I437" s="55">
        <v>14661</v>
      </c>
    </row>
    <row r="438" spans="1:9" ht="15">
      <c r="A438" s="37">
        <v>436</v>
      </c>
      <c r="B438" s="38" t="s">
        <v>376</v>
      </c>
      <c r="C438" s="38" t="s">
        <v>377</v>
      </c>
      <c r="D438" s="113">
        <v>43615</v>
      </c>
      <c r="E438" s="38" t="s">
        <v>24</v>
      </c>
      <c r="F438" s="42">
        <v>40</v>
      </c>
      <c r="G438" s="39">
        <v>1</v>
      </c>
      <c r="H438" s="55">
        <v>20014715</v>
      </c>
      <c r="I438" s="106">
        <v>13858</v>
      </c>
    </row>
    <row r="439" spans="1:9" ht="15">
      <c r="A439" s="37">
        <v>437</v>
      </c>
      <c r="B439" s="38" t="s">
        <v>428</v>
      </c>
      <c r="C439" s="38" t="s">
        <v>428</v>
      </c>
      <c r="D439" s="113">
        <v>43538</v>
      </c>
      <c r="E439" s="38" t="s">
        <v>21</v>
      </c>
      <c r="F439" s="42"/>
      <c r="G439" s="39">
        <v>1</v>
      </c>
      <c r="H439" s="277">
        <v>19956397</v>
      </c>
      <c r="I439" s="277">
        <v>15417</v>
      </c>
    </row>
    <row r="440" spans="1:9" ht="15">
      <c r="A440" s="37">
        <v>438</v>
      </c>
      <c r="B440" s="45" t="s">
        <v>1169</v>
      </c>
      <c r="C440" s="45" t="s">
        <v>1169</v>
      </c>
      <c r="D440" s="113">
        <v>42796</v>
      </c>
      <c r="E440" s="41" t="s">
        <v>15</v>
      </c>
      <c r="F440" s="42">
        <v>48</v>
      </c>
      <c r="G440" s="39">
        <v>1</v>
      </c>
      <c r="H440" s="55">
        <v>19588500</v>
      </c>
      <c r="I440" s="55">
        <v>13594</v>
      </c>
    </row>
    <row r="441" spans="1:9" ht="15">
      <c r="A441" s="37">
        <v>439</v>
      </c>
      <c r="B441" s="40" t="s">
        <v>568</v>
      </c>
      <c r="C441" s="40" t="s">
        <v>568</v>
      </c>
      <c r="D441" s="113">
        <v>43223</v>
      </c>
      <c r="E441" s="41" t="s">
        <v>159</v>
      </c>
      <c r="F441" s="42">
        <v>54</v>
      </c>
      <c r="G441" s="39">
        <v>1</v>
      </c>
      <c r="H441" s="55">
        <v>19587910</v>
      </c>
      <c r="I441" s="55">
        <v>13716</v>
      </c>
    </row>
    <row r="442" spans="1:9" ht="15">
      <c r="A442" s="37">
        <v>440</v>
      </c>
      <c r="B442" s="38" t="s">
        <v>876</v>
      </c>
      <c r="C442" s="38" t="s">
        <v>877</v>
      </c>
      <c r="D442" s="113">
        <v>43125</v>
      </c>
      <c r="E442" s="38" t="s">
        <v>67</v>
      </c>
      <c r="F442" s="42"/>
      <c r="G442" s="39">
        <v>1</v>
      </c>
      <c r="H442" s="55">
        <v>19561196</v>
      </c>
      <c r="I442" s="55">
        <v>13450</v>
      </c>
    </row>
    <row r="443" spans="1:9" ht="15">
      <c r="A443" s="37">
        <v>441</v>
      </c>
      <c r="B443" s="38" t="s">
        <v>1044</v>
      </c>
      <c r="C443" s="38" t="s">
        <v>1045</v>
      </c>
      <c r="D443" s="113">
        <v>42957</v>
      </c>
      <c r="E443" s="38" t="s">
        <v>159</v>
      </c>
      <c r="F443" s="109">
        <v>38</v>
      </c>
      <c r="G443" s="39">
        <v>1</v>
      </c>
      <c r="H443" s="55">
        <v>19439946</v>
      </c>
      <c r="I443" s="55">
        <v>14230</v>
      </c>
    </row>
    <row r="444" spans="1:9" ht="15">
      <c r="A444" s="37">
        <v>442</v>
      </c>
      <c r="B444" s="40" t="s">
        <v>422</v>
      </c>
      <c r="C444" s="40" t="s">
        <v>423</v>
      </c>
      <c r="D444" s="113">
        <v>43594</v>
      </c>
      <c r="E444" s="38" t="s">
        <v>15</v>
      </c>
      <c r="F444" s="42">
        <v>34</v>
      </c>
      <c r="G444" s="39">
        <v>1</v>
      </c>
      <c r="H444" s="277">
        <v>19397835</v>
      </c>
      <c r="I444" s="277">
        <v>12734</v>
      </c>
    </row>
    <row r="445" spans="1:9" ht="15">
      <c r="A445" s="37">
        <v>443</v>
      </c>
      <c r="B445" s="40" t="s">
        <v>336</v>
      </c>
      <c r="C445" s="40" t="s">
        <v>337</v>
      </c>
      <c r="D445" s="113">
        <v>43657</v>
      </c>
      <c r="E445" s="41" t="s">
        <v>159</v>
      </c>
      <c r="F445" s="42">
        <v>48</v>
      </c>
      <c r="G445" s="39">
        <v>1</v>
      </c>
      <c r="H445" s="55">
        <v>19373327</v>
      </c>
      <c r="I445" s="106">
        <v>12682</v>
      </c>
    </row>
    <row r="446" spans="1:9" ht="15">
      <c r="A446" s="37">
        <v>444</v>
      </c>
      <c r="B446" s="40" t="s">
        <v>437</v>
      </c>
      <c r="C446" s="40" t="s">
        <v>438</v>
      </c>
      <c r="D446" s="113">
        <v>43545</v>
      </c>
      <c r="E446" s="38" t="s">
        <v>21</v>
      </c>
      <c r="F446" s="42"/>
      <c r="G446" s="39">
        <v>1</v>
      </c>
      <c r="H446" s="55">
        <v>19234118</v>
      </c>
      <c r="I446" s="55">
        <v>13552</v>
      </c>
    </row>
    <row r="447" spans="1:9" ht="15">
      <c r="A447" s="37">
        <v>445</v>
      </c>
      <c r="B447" s="38" t="s">
        <v>598</v>
      </c>
      <c r="C447" s="38" t="s">
        <v>599</v>
      </c>
      <c r="D447" s="113">
        <v>43433</v>
      </c>
      <c r="E447" s="38" t="s">
        <v>21</v>
      </c>
      <c r="F447" s="42"/>
      <c r="G447" s="39">
        <v>1</v>
      </c>
      <c r="H447" s="277">
        <v>19186738</v>
      </c>
      <c r="I447" s="277">
        <v>13068</v>
      </c>
    </row>
    <row r="448" spans="1:9" ht="15">
      <c r="A448" s="37">
        <v>446</v>
      </c>
      <c r="B448" s="40" t="s">
        <v>976</v>
      </c>
      <c r="C448" s="40" t="s">
        <v>977</v>
      </c>
      <c r="D448" s="113">
        <v>43020</v>
      </c>
      <c r="E448" s="41" t="s">
        <v>159</v>
      </c>
      <c r="F448" s="42">
        <v>33</v>
      </c>
      <c r="G448" s="39">
        <v>1</v>
      </c>
      <c r="H448" s="55">
        <v>19026590</v>
      </c>
      <c r="I448" s="55">
        <v>13234</v>
      </c>
    </row>
    <row r="449" spans="1:9" ht="15">
      <c r="A449" s="37">
        <v>447</v>
      </c>
      <c r="B449" s="38" t="s">
        <v>775</v>
      </c>
      <c r="C449" s="38" t="s">
        <v>776</v>
      </c>
      <c r="D449" s="113">
        <v>43258</v>
      </c>
      <c r="E449" s="38" t="s">
        <v>21</v>
      </c>
      <c r="F449" s="42"/>
      <c r="G449" s="39">
        <v>1</v>
      </c>
      <c r="H449" s="55">
        <v>18835370</v>
      </c>
      <c r="I449" s="55">
        <v>13253</v>
      </c>
    </row>
    <row r="450" spans="1:9" ht="15">
      <c r="A450" s="37">
        <v>448</v>
      </c>
      <c r="B450" s="38" t="s">
        <v>42</v>
      </c>
      <c r="C450" s="38" t="s">
        <v>43</v>
      </c>
      <c r="D450" s="113">
        <v>43888</v>
      </c>
      <c r="E450" s="38" t="s">
        <v>159</v>
      </c>
      <c r="F450" s="42">
        <v>24</v>
      </c>
      <c r="G450" s="39">
        <v>1</v>
      </c>
      <c r="H450" s="55">
        <v>18739565</v>
      </c>
      <c r="I450" s="106">
        <v>11648</v>
      </c>
    </row>
    <row r="451" spans="1:9" ht="15">
      <c r="A451" s="37">
        <v>449</v>
      </c>
      <c r="B451" s="38" t="s">
        <v>1194</v>
      </c>
      <c r="C451" s="38" t="s">
        <v>1195</v>
      </c>
      <c r="D451" s="113">
        <v>42768</v>
      </c>
      <c r="E451" s="38" t="s">
        <v>24</v>
      </c>
      <c r="F451" s="43">
        <v>33</v>
      </c>
      <c r="G451" s="39">
        <v>1</v>
      </c>
      <c r="H451" s="55">
        <v>18643656</v>
      </c>
      <c r="I451" s="55">
        <v>13158</v>
      </c>
    </row>
    <row r="452" spans="1:9" ht="15">
      <c r="A452" s="37">
        <v>450</v>
      </c>
      <c r="B452" s="40" t="s">
        <v>1472</v>
      </c>
      <c r="C452" s="40" t="s">
        <v>1473</v>
      </c>
      <c r="D452" s="138">
        <v>44399</v>
      </c>
      <c r="E452" s="38" t="s">
        <v>21</v>
      </c>
      <c r="F452" s="42">
        <v>36</v>
      </c>
      <c r="G452" s="39">
        <v>1</v>
      </c>
      <c r="H452" s="130">
        <v>18499535</v>
      </c>
      <c r="I452" s="130">
        <v>11172</v>
      </c>
    </row>
    <row r="453" spans="1:9" ht="15">
      <c r="A453" s="37">
        <v>451</v>
      </c>
      <c r="B453" s="40" t="s">
        <v>1439</v>
      </c>
      <c r="C453" s="40" t="s">
        <v>1440</v>
      </c>
      <c r="D453" s="113">
        <v>44378</v>
      </c>
      <c r="E453" s="38" t="s">
        <v>24</v>
      </c>
      <c r="F453" s="42">
        <v>52</v>
      </c>
      <c r="G453" s="39">
        <v>1</v>
      </c>
      <c r="H453" s="127">
        <v>18488885</v>
      </c>
      <c r="I453" s="127">
        <v>11782</v>
      </c>
    </row>
    <row r="454" spans="1:9" ht="15">
      <c r="A454" s="37">
        <v>452</v>
      </c>
      <c r="B454" s="40" t="s">
        <v>176</v>
      </c>
      <c r="C454" s="40" t="s">
        <v>177</v>
      </c>
      <c r="D454" s="113">
        <v>43874</v>
      </c>
      <c r="E454" s="38" t="s">
        <v>30</v>
      </c>
      <c r="F454" s="42">
        <v>52</v>
      </c>
      <c r="G454" s="39">
        <v>1</v>
      </c>
      <c r="H454" s="55">
        <v>18468015</v>
      </c>
      <c r="I454" s="55">
        <v>12370</v>
      </c>
    </row>
    <row r="455" spans="1:9" ht="15">
      <c r="A455" s="37">
        <v>453</v>
      </c>
      <c r="B455" s="40" t="s">
        <v>2021</v>
      </c>
      <c r="C455" s="40" t="s">
        <v>2022</v>
      </c>
      <c r="D455" s="138">
        <v>44987</v>
      </c>
      <c r="E455" s="38" t="s">
        <v>30</v>
      </c>
      <c r="F455" s="42">
        <v>57</v>
      </c>
      <c r="G455" s="39">
        <v>1</v>
      </c>
      <c r="H455" s="130">
        <v>18452855</v>
      </c>
      <c r="I455" s="130">
        <v>9086</v>
      </c>
    </row>
    <row r="456" spans="1:9" ht="15">
      <c r="A456" s="37">
        <v>454</v>
      </c>
      <c r="B456" s="40" t="s">
        <v>1543</v>
      </c>
      <c r="C456" s="40" t="s">
        <v>1544</v>
      </c>
      <c r="D456" s="138">
        <v>44455</v>
      </c>
      <c r="E456" s="38" t="s">
        <v>41</v>
      </c>
      <c r="F456" s="42">
        <v>46</v>
      </c>
      <c r="G456" s="39">
        <v>1</v>
      </c>
      <c r="H456" s="124">
        <v>18346900</v>
      </c>
      <c r="I456" s="124">
        <v>11362</v>
      </c>
    </row>
    <row r="457" spans="1:9" ht="15">
      <c r="A457" s="37">
        <v>455</v>
      </c>
      <c r="B457" s="40" t="s">
        <v>573</v>
      </c>
      <c r="C457" s="40" t="s">
        <v>574</v>
      </c>
      <c r="D457" s="113">
        <v>43419</v>
      </c>
      <c r="E457" s="38" t="s">
        <v>159</v>
      </c>
      <c r="F457" s="42">
        <v>28</v>
      </c>
      <c r="G457" s="39">
        <v>1</v>
      </c>
      <c r="H457" s="277">
        <v>18306770</v>
      </c>
      <c r="I457" s="277">
        <v>12297</v>
      </c>
    </row>
    <row r="458" spans="1:9" ht="15">
      <c r="A458" s="37">
        <v>456</v>
      </c>
      <c r="B458" s="40" t="s">
        <v>1716</v>
      </c>
      <c r="C458" s="40" t="s">
        <v>1717</v>
      </c>
      <c r="D458" s="138">
        <v>44665</v>
      </c>
      <c r="E458" s="38" t="s">
        <v>30</v>
      </c>
      <c r="F458" s="42">
        <v>68</v>
      </c>
      <c r="G458" s="39">
        <v>1</v>
      </c>
      <c r="H458" s="130">
        <v>18160625</v>
      </c>
      <c r="I458" s="130">
        <v>11417</v>
      </c>
    </row>
    <row r="459" spans="1:9" ht="15">
      <c r="A459" s="37">
        <v>457</v>
      </c>
      <c r="B459" s="38" t="s">
        <v>1300</v>
      </c>
      <c r="C459" s="38" t="s">
        <v>1301</v>
      </c>
      <c r="D459" s="113">
        <v>42621</v>
      </c>
      <c r="E459" s="38" t="s">
        <v>159</v>
      </c>
      <c r="F459" s="109">
        <v>60</v>
      </c>
      <c r="G459" s="39">
        <v>1</v>
      </c>
      <c r="H459" s="55">
        <v>18097177</v>
      </c>
      <c r="I459" s="55">
        <v>13999</v>
      </c>
    </row>
    <row r="460" spans="1:9" ht="15">
      <c r="A460" s="37">
        <v>458</v>
      </c>
      <c r="B460" s="38" t="s">
        <v>662</v>
      </c>
      <c r="C460" s="38" t="s">
        <v>663</v>
      </c>
      <c r="D460" s="113">
        <v>43363</v>
      </c>
      <c r="E460" s="38" t="s">
        <v>15</v>
      </c>
      <c r="F460" s="42">
        <v>34</v>
      </c>
      <c r="G460" s="39">
        <v>1</v>
      </c>
      <c r="H460" s="277">
        <v>17953569</v>
      </c>
      <c r="I460" s="277">
        <v>12605</v>
      </c>
    </row>
    <row r="461" spans="1:9" ht="15">
      <c r="A461" s="37">
        <v>459</v>
      </c>
      <c r="B461" s="40" t="s">
        <v>518</v>
      </c>
      <c r="C461" s="40" t="s">
        <v>519</v>
      </c>
      <c r="D461" s="113">
        <v>43496</v>
      </c>
      <c r="E461" s="38" t="s">
        <v>24</v>
      </c>
      <c r="F461" s="42">
        <v>39</v>
      </c>
      <c r="G461" s="39">
        <v>1</v>
      </c>
      <c r="H461" s="277">
        <v>17942709</v>
      </c>
      <c r="I461" s="277">
        <v>12242</v>
      </c>
    </row>
    <row r="462" spans="1:9" ht="15">
      <c r="A462" s="37">
        <v>460</v>
      </c>
      <c r="B462" s="40" t="s">
        <v>654</v>
      </c>
      <c r="C462" s="40" t="s">
        <v>655</v>
      </c>
      <c r="D462" s="113">
        <v>43384</v>
      </c>
      <c r="E462" s="38" t="s">
        <v>67</v>
      </c>
      <c r="F462" s="42"/>
      <c r="G462" s="39">
        <v>1</v>
      </c>
      <c r="H462" s="55">
        <v>17917095</v>
      </c>
      <c r="I462" s="55">
        <v>12604</v>
      </c>
    </row>
    <row r="463" spans="1:9" ht="15">
      <c r="A463" s="37">
        <v>461</v>
      </c>
      <c r="B463" s="52" t="s">
        <v>1089</v>
      </c>
      <c r="C463" s="52" t="s">
        <v>1090</v>
      </c>
      <c r="D463" s="113">
        <v>42887</v>
      </c>
      <c r="E463" s="41" t="s">
        <v>15</v>
      </c>
      <c r="F463" s="42">
        <v>26</v>
      </c>
      <c r="G463" s="39">
        <v>1</v>
      </c>
      <c r="H463" s="55">
        <v>17755345</v>
      </c>
      <c r="I463" s="55">
        <v>13845</v>
      </c>
    </row>
    <row r="464" spans="1:9" ht="15">
      <c r="A464" s="37">
        <v>462</v>
      </c>
      <c r="B464" s="40" t="s">
        <v>354</v>
      </c>
      <c r="C464" s="40" t="s">
        <v>355</v>
      </c>
      <c r="D464" s="113">
        <v>43657</v>
      </c>
      <c r="E464" s="41" t="s">
        <v>257</v>
      </c>
      <c r="F464" s="42">
        <v>34</v>
      </c>
      <c r="G464" s="39">
        <v>1</v>
      </c>
      <c r="H464" s="55">
        <v>17700933</v>
      </c>
      <c r="I464" s="106">
        <v>11937</v>
      </c>
    </row>
    <row r="465" spans="1:9" ht="15">
      <c r="A465" s="37">
        <v>463</v>
      </c>
      <c r="B465" s="40" t="s">
        <v>1155</v>
      </c>
      <c r="C465" s="40" t="s">
        <v>1156</v>
      </c>
      <c r="D465" s="113">
        <v>42803</v>
      </c>
      <c r="E465" s="41" t="s">
        <v>159</v>
      </c>
      <c r="F465" s="42">
        <v>48</v>
      </c>
      <c r="G465" s="39">
        <v>1</v>
      </c>
      <c r="H465" s="55">
        <v>17585450</v>
      </c>
      <c r="I465" s="55">
        <v>12972</v>
      </c>
    </row>
    <row r="466" spans="1:9" ht="15">
      <c r="A466" s="37">
        <v>464</v>
      </c>
      <c r="B466" s="40" t="s">
        <v>1991</v>
      </c>
      <c r="C466" s="40" t="s">
        <v>1992</v>
      </c>
      <c r="D466" s="138">
        <v>44952</v>
      </c>
      <c r="E466" s="38" t="s">
        <v>39</v>
      </c>
      <c r="F466" s="42">
        <v>47</v>
      </c>
      <c r="G466" s="39">
        <v>1</v>
      </c>
      <c r="H466" s="130">
        <v>17496288</v>
      </c>
      <c r="I466" s="130">
        <v>8661</v>
      </c>
    </row>
    <row r="467" spans="1:9" ht="15">
      <c r="A467" s="37">
        <v>465</v>
      </c>
      <c r="B467" s="40" t="s">
        <v>1952</v>
      </c>
      <c r="C467" s="40" t="s">
        <v>1953</v>
      </c>
      <c r="D467" s="138">
        <v>44917</v>
      </c>
      <c r="E467" s="38" t="s">
        <v>30</v>
      </c>
      <c r="F467" s="42">
        <v>66</v>
      </c>
      <c r="G467" s="39">
        <v>1</v>
      </c>
      <c r="H467" s="130">
        <v>17490902</v>
      </c>
      <c r="I467" s="130">
        <v>10181</v>
      </c>
    </row>
    <row r="468" spans="1:9" ht="15">
      <c r="A468" s="37">
        <v>466</v>
      </c>
      <c r="B468" s="40" t="s">
        <v>1656</v>
      </c>
      <c r="C468" s="40" t="s">
        <v>1657</v>
      </c>
      <c r="D468" s="138">
        <v>44581</v>
      </c>
      <c r="E468" s="38" t="s">
        <v>36</v>
      </c>
      <c r="F468" s="42"/>
      <c r="G468" s="39">
        <v>1</v>
      </c>
      <c r="H468" s="130">
        <v>17421080</v>
      </c>
      <c r="I468" s="130">
        <v>11321</v>
      </c>
    </row>
    <row r="469" spans="1:9" ht="15">
      <c r="A469" s="37">
        <v>467</v>
      </c>
      <c r="B469" s="38" t="s">
        <v>214</v>
      </c>
      <c r="C469" s="38" t="s">
        <v>215</v>
      </c>
      <c r="D469" s="113">
        <v>43797</v>
      </c>
      <c r="E469" s="38" t="s">
        <v>159</v>
      </c>
      <c r="F469" s="42">
        <v>37</v>
      </c>
      <c r="G469" s="39">
        <v>1</v>
      </c>
      <c r="H469" s="277">
        <v>17409825</v>
      </c>
      <c r="I469" s="277">
        <v>11486</v>
      </c>
    </row>
    <row r="470" spans="1:9" ht="15">
      <c r="A470" s="37">
        <v>468</v>
      </c>
      <c r="B470" s="40" t="s">
        <v>397</v>
      </c>
      <c r="C470" s="40" t="s">
        <v>398</v>
      </c>
      <c r="D470" s="113">
        <v>43503</v>
      </c>
      <c r="E470" s="38" t="s">
        <v>67</v>
      </c>
      <c r="F470" s="42">
        <v>33</v>
      </c>
      <c r="G470" s="39">
        <v>1</v>
      </c>
      <c r="H470" s="277">
        <v>17344440</v>
      </c>
      <c r="I470" s="277">
        <v>11543</v>
      </c>
    </row>
    <row r="471" spans="1:9" ht="15">
      <c r="A471" s="37">
        <v>469</v>
      </c>
      <c r="B471" s="38" t="s">
        <v>961</v>
      </c>
      <c r="C471" s="38" t="s">
        <v>961</v>
      </c>
      <c r="D471" s="113">
        <v>43027</v>
      </c>
      <c r="E471" s="41" t="s">
        <v>21</v>
      </c>
      <c r="F471" s="109"/>
      <c r="G471" s="39">
        <v>1</v>
      </c>
      <c r="H471" s="55">
        <v>17261326</v>
      </c>
      <c r="I471" s="55">
        <v>15395</v>
      </c>
    </row>
    <row r="472" spans="1:9" ht="15">
      <c r="A472" s="37">
        <v>470</v>
      </c>
      <c r="B472" s="38" t="s">
        <v>1018</v>
      </c>
      <c r="C472" s="38" t="s">
        <v>1019</v>
      </c>
      <c r="D472" s="113">
        <v>42985</v>
      </c>
      <c r="E472" s="44" t="s">
        <v>159</v>
      </c>
      <c r="F472" s="109">
        <v>36</v>
      </c>
      <c r="G472" s="39">
        <v>1</v>
      </c>
      <c r="H472" s="55">
        <v>17161417</v>
      </c>
      <c r="I472" s="55">
        <v>12326</v>
      </c>
    </row>
    <row r="473" spans="1:9" ht="15">
      <c r="A473" s="37">
        <v>471</v>
      </c>
      <c r="B473" s="38" t="s">
        <v>1427</v>
      </c>
      <c r="C473" s="38" t="s">
        <v>1428</v>
      </c>
      <c r="D473" s="113">
        <v>44364</v>
      </c>
      <c r="E473" s="119" t="s">
        <v>39</v>
      </c>
      <c r="F473" s="120">
        <v>61</v>
      </c>
      <c r="G473" s="121">
        <v>1</v>
      </c>
      <c r="H473" s="280">
        <v>17153625</v>
      </c>
      <c r="I473" s="280">
        <v>10748</v>
      </c>
    </row>
    <row r="474" spans="1:9" ht="15">
      <c r="A474" s="37">
        <v>472</v>
      </c>
      <c r="B474" s="40" t="s">
        <v>909</v>
      </c>
      <c r="C474" s="40" t="s">
        <v>910</v>
      </c>
      <c r="D474" s="113">
        <v>43097</v>
      </c>
      <c r="E474" s="41" t="s">
        <v>21</v>
      </c>
      <c r="F474" s="42"/>
      <c r="G474" s="39">
        <v>1</v>
      </c>
      <c r="H474" s="55">
        <v>17020925</v>
      </c>
      <c r="I474" s="55">
        <v>11724</v>
      </c>
    </row>
    <row r="475" spans="1:9" ht="15">
      <c r="A475" s="37">
        <v>473</v>
      </c>
      <c r="B475" s="40" t="s">
        <v>1611</v>
      </c>
      <c r="C475" s="40" t="s">
        <v>1611</v>
      </c>
      <c r="D475" s="138">
        <v>44525</v>
      </c>
      <c r="E475" s="38" t="s">
        <v>67</v>
      </c>
      <c r="F475" s="42"/>
      <c r="G475" s="39">
        <v>1</v>
      </c>
      <c r="H475" s="130">
        <v>16924110</v>
      </c>
      <c r="I475" s="130">
        <v>11594</v>
      </c>
    </row>
    <row r="476" spans="1:9" ht="15">
      <c r="A476" s="37">
        <v>474</v>
      </c>
      <c r="B476" s="40" t="s">
        <v>1507</v>
      </c>
      <c r="C476" s="40" t="s">
        <v>1508</v>
      </c>
      <c r="D476" s="138">
        <v>44427</v>
      </c>
      <c r="E476" s="38" t="s">
        <v>15</v>
      </c>
      <c r="F476" s="42">
        <v>47</v>
      </c>
      <c r="G476" s="39">
        <v>1</v>
      </c>
      <c r="H476" s="130">
        <v>16733090</v>
      </c>
      <c r="I476" s="130">
        <v>10366</v>
      </c>
    </row>
    <row r="477" spans="1:9" ht="15">
      <c r="A477" s="37">
        <v>475</v>
      </c>
      <c r="B477" s="40" t="s">
        <v>1724</v>
      </c>
      <c r="C477" s="40" t="s">
        <v>1725</v>
      </c>
      <c r="D477" s="138">
        <v>44679</v>
      </c>
      <c r="E477" s="38" t="s">
        <v>24</v>
      </c>
      <c r="F477" s="42">
        <v>66</v>
      </c>
      <c r="G477" s="39">
        <v>1</v>
      </c>
      <c r="H477" s="130">
        <v>16656795</v>
      </c>
      <c r="I477" s="130">
        <v>10235</v>
      </c>
    </row>
    <row r="478" spans="1:9" ht="15">
      <c r="A478" s="37">
        <v>476</v>
      </c>
      <c r="B478" s="45" t="s">
        <v>1302</v>
      </c>
      <c r="C478" s="45" t="s">
        <v>1303</v>
      </c>
      <c r="D478" s="113">
        <v>42691</v>
      </c>
      <c r="E478" s="41" t="s">
        <v>24</v>
      </c>
      <c r="F478" s="42"/>
      <c r="G478" s="39">
        <v>1</v>
      </c>
      <c r="H478" s="107">
        <v>16642820</v>
      </c>
      <c r="I478" s="107">
        <v>11424</v>
      </c>
    </row>
    <row r="479" spans="1:9" ht="15">
      <c r="A479" s="37">
        <v>477</v>
      </c>
      <c r="B479" s="38" t="s">
        <v>54</v>
      </c>
      <c r="C479" s="38" t="s">
        <v>55</v>
      </c>
      <c r="D479" s="113">
        <v>44049</v>
      </c>
      <c r="E479" s="38" t="s">
        <v>30</v>
      </c>
      <c r="F479" s="42">
        <v>39</v>
      </c>
      <c r="G479" s="39">
        <v>1</v>
      </c>
      <c r="H479" s="106">
        <v>16609080</v>
      </c>
      <c r="I479" s="106">
        <v>10742</v>
      </c>
    </row>
    <row r="480" spans="1:9" ht="15">
      <c r="A480" s="37">
        <v>478</v>
      </c>
      <c r="B480" s="40" t="s">
        <v>2025</v>
      </c>
      <c r="C480" s="40" t="s">
        <v>2026</v>
      </c>
      <c r="D480" s="138">
        <v>44987</v>
      </c>
      <c r="E480" s="38" t="s">
        <v>21</v>
      </c>
      <c r="F480" s="42"/>
      <c r="G480" s="39">
        <v>1</v>
      </c>
      <c r="H480" s="130">
        <v>16342100</v>
      </c>
      <c r="I480" s="130">
        <v>8179</v>
      </c>
    </row>
    <row r="481" spans="1:9" ht="15">
      <c r="A481" s="37">
        <v>479</v>
      </c>
      <c r="B481" s="40" t="s">
        <v>974</v>
      </c>
      <c r="C481" s="40" t="s">
        <v>975</v>
      </c>
      <c r="D481" s="113">
        <v>43020</v>
      </c>
      <c r="E481" s="41" t="s">
        <v>151</v>
      </c>
      <c r="F481" s="42">
        <v>45</v>
      </c>
      <c r="G481" s="39">
        <v>1</v>
      </c>
      <c r="H481" s="55">
        <v>16304225</v>
      </c>
      <c r="I481" s="55">
        <v>12811</v>
      </c>
    </row>
    <row r="482" spans="1:9" ht="15">
      <c r="A482" s="37">
        <v>480</v>
      </c>
      <c r="B482" s="38" t="s">
        <v>52</v>
      </c>
      <c r="C482" s="38" t="s">
        <v>53</v>
      </c>
      <c r="D482" s="113">
        <v>44049</v>
      </c>
      <c r="E482" s="38" t="s">
        <v>24</v>
      </c>
      <c r="F482" s="42">
        <v>51</v>
      </c>
      <c r="G482" s="39">
        <v>1</v>
      </c>
      <c r="H482" s="106">
        <v>15994570</v>
      </c>
      <c r="I482" s="106">
        <v>10883</v>
      </c>
    </row>
    <row r="483" spans="1:9" ht="15">
      <c r="A483" s="37">
        <v>481</v>
      </c>
      <c r="B483" s="38" t="s">
        <v>241</v>
      </c>
      <c r="C483" s="38" t="s">
        <v>242</v>
      </c>
      <c r="D483" s="113">
        <v>43755</v>
      </c>
      <c r="E483" s="38" t="s">
        <v>159</v>
      </c>
      <c r="F483" s="42">
        <v>20</v>
      </c>
      <c r="G483" s="39">
        <v>1</v>
      </c>
      <c r="H483" s="55">
        <v>15991955</v>
      </c>
      <c r="I483" s="277">
        <v>10623</v>
      </c>
    </row>
    <row r="484" spans="1:9" ht="15">
      <c r="A484" s="37">
        <v>482</v>
      </c>
      <c r="B484" s="40" t="s">
        <v>216</v>
      </c>
      <c r="C484" s="40" t="s">
        <v>217</v>
      </c>
      <c r="D484" s="113">
        <v>43811</v>
      </c>
      <c r="E484" s="38" t="s">
        <v>24</v>
      </c>
      <c r="F484" s="42">
        <v>38</v>
      </c>
      <c r="G484" s="39">
        <v>1</v>
      </c>
      <c r="H484" s="277">
        <v>15924985</v>
      </c>
      <c r="I484" s="277">
        <v>10977</v>
      </c>
    </row>
    <row r="485" spans="1:9" ht="15">
      <c r="A485" s="37">
        <v>483</v>
      </c>
      <c r="B485" s="40" t="s">
        <v>1658</v>
      </c>
      <c r="C485" s="40" t="s">
        <v>1659</v>
      </c>
      <c r="D485" s="138">
        <v>44581</v>
      </c>
      <c r="E485" s="38" t="s">
        <v>39</v>
      </c>
      <c r="F485" s="42">
        <v>45</v>
      </c>
      <c r="G485" s="39">
        <v>1</v>
      </c>
      <c r="H485" s="130">
        <v>15924590</v>
      </c>
      <c r="I485" s="130">
        <v>9363</v>
      </c>
    </row>
    <row r="486" spans="1:9" ht="15">
      <c r="A486" s="37">
        <v>484</v>
      </c>
      <c r="B486" s="38" t="s">
        <v>1031</v>
      </c>
      <c r="C486" s="38" t="s">
        <v>1032</v>
      </c>
      <c r="D486" s="113">
        <v>42971</v>
      </c>
      <c r="E486" s="38" t="s">
        <v>21</v>
      </c>
      <c r="F486" s="109"/>
      <c r="G486" s="39">
        <v>1</v>
      </c>
      <c r="H486" s="55">
        <v>15916774</v>
      </c>
      <c r="I486" s="55">
        <v>11348</v>
      </c>
    </row>
    <row r="487" spans="1:9" ht="15">
      <c r="A487" s="37">
        <v>485</v>
      </c>
      <c r="B487" s="40" t="s">
        <v>417</v>
      </c>
      <c r="C487" s="40" t="s">
        <v>417</v>
      </c>
      <c r="D487" s="113">
        <v>43573</v>
      </c>
      <c r="E487" s="41" t="s">
        <v>21</v>
      </c>
      <c r="F487" s="42"/>
      <c r="G487" s="39">
        <v>1</v>
      </c>
      <c r="H487" s="55">
        <v>15895690</v>
      </c>
      <c r="I487" s="106">
        <v>9913</v>
      </c>
    </row>
    <row r="488" spans="1:9" ht="15">
      <c r="A488" s="37">
        <v>486</v>
      </c>
      <c r="B488" s="40" t="s">
        <v>460</v>
      </c>
      <c r="C488" s="40" t="s">
        <v>461</v>
      </c>
      <c r="D488" s="113">
        <v>43552</v>
      </c>
      <c r="E488" s="38" t="s">
        <v>159</v>
      </c>
      <c r="F488" s="42">
        <v>28</v>
      </c>
      <c r="G488" s="39">
        <v>1</v>
      </c>
      <c r="H488" s="277">
        <v>15870905</v>
      </c>
      <c r="I488" s="277">
        <v>10082</v>
      </c>
    </row>
    <row r="489" spans="1:9" ht="15">
      <c r="A489" s="37">
        <v>487</v>
      </c>
      <c r="B489" s="40" t="s">
        <v>511</v>
      </c>
      <c r="C489" s="40" t="s">
        <v>512</v>
      </c>
      <c r="D489" s="113">
        <v>43468</v>
      </c>
      <c r="E489" s="38" t="s">
        <v>36</v>
      </c>
      <c r="F489" s="42"/>
      <c r="G489" s="39">
        <v>1</v>
      </c>
      <c r="H489" s="277">
        <v>15824350</v>
      </c>
      <c r="I489" s="277">
        <v>10610</v>
      </c>
    </row>
    <row r="490" spans="1:9" ht="15">
      <c r="A490" s="37">
        <v>488</v>
      </c>
      <c r="B490" s="38" t="s">
        <v>1429</v>
      </c>
      <c r="C490" s="38" t="s">
        <v>1429</v>
      </c>
      <c r="D490" s="113">
        <v>44364</v>
      </c>
      <c r="E490" s="119" t="s">
        <v>67</v>
      </c>
      <c r="F490" s="120">
        <v>61</v>
      </c>
      <c r="G490" s="121">
        <v>1</v>
      </c>
      <c r="H490" s="280">
        <v>15782630</v>
      </c>
      <c r="I490" s="280">
        <v>10714</v>
      </c>
    </row>
    <row r="491" spans="1:9" ht="15">
      <c r="A491" s="37">
        <v>489</v>
      </c>
      <c r="B491" s="40" t="s">
        <v>1989</v>
      </c>
      <c r="C491" s="40" t="s">
        <v>1989</v>
      </c>
      <c r="D491" s="138">
        <v>44952</v>
      </c>
      <c r="E491" s="303" t="s">
        <v>1990</v>
      </c>
      <c r="F491" s="42">
        <v>17</v>
      </c>
      <c r="G491" s="39">
        <v>1</v>
      </c>
      <c r="H491" s="130">
        <v>15755130</v>
      </c>
      <c r="I491" s="130">
        <v>7325</v>
      </c>
    </row>
    <row r="492" spans="1:9" ht="15">
      <c r="A492" s="37">
        <v>490</v>
      </c>
      <c r="B492" s="40" t="s">
        <v>1527</v>
      </c>
      <c r="C492" s="40" t="s">
        <v>1528</v>
      </c>
      <c r="D492" s="138">
        <v>44441</v>
      </c>
      <c r="E492" s="38" t="s">
        <v>15</v>
      </c>
      <c r="F492" s="42">
        <v>37</v>
      </c>
      <c r="G492" s="39">
        <v>1</v>
      </c>
      <c r="H492" s="130">
        <v>15754675</v>
      </c>
      <c r="I492" s="130">
        <v>9859</v>
      </c>
    </row>
    <row r="493" spans="1:9" ht="15">
      <c r="A493" s="37">
        <v>491</v>
      </c>
      <c r="B493" s="40" t="s">
        <v>600</v>
      </c>
      <c r="C493" s="40" t="s">
        <v>601</v>
      </c>
      <c r="D493" s="113">
        <v>43426</v>
      </c>
      <c r="E493" s="41" t="s">
        <v>67</v>
      </c>
      <c r="F493" s="42">
        <v>38</v>
      </c>
      <c r="G493" s="39">
        <v>1</v>
      </c>
      <c r="H493" s="277">
        <v>15703455</v>
      </c>
      <c r="I493" s="277">
        <v>10593</v>
      </c>
    </row>
    <row r="494" spans="1:9" ht="15">
      <c r="A494" s="37">
        <v>492</v>
      </c>
      <c r="B494" s="40" t="s">
        <v>962</v>
      </c>
      <c r="C494" s="40" t="s">
        <v>963</v>
      </c>
      <c r="D494" s="113">
        <v>43027</v>
      </c>
      <c r="E494" s="41" t="s">
        <v>24</v>
      </c>
      <c r="F494" s="42">
        <v>1</v>
      </c>
      <c r="G494" s="39">
        <v>1</v>
      </c>
      <c r="H494" s="55">
        <v>15682256</v>
      </c>
      <c r="I494" s="55">
        <v>10995</v>
      </c>
    </row>
    <row r="495" spans="1:9" ht="15">
      <c r="A495" s="37">
        <v>493</v>
      </c>
      <c r="B495" s="40" t="s">
        <v>316</v>
      </c>
      <c r="C495" s="40" t="s">
        <v>317</v>
      </c>
      <c r="D495" s="113">
        <v>43699</v>
      </c>
      <c r="E495" s="41" t="s">
        <v>15</v>
      </c>
      <c r="F495" s="110">
        <v>50</v>
      </c>
      <c r="G495" s="39">
        <v>1</v>
      </c>
      <c r="H495" s="277">
        <v>15678960</v>
      </c>
      <c r="I495" s="277">
        <v>10928</v>
      </c>
    </row>
    <row r="496" spans="1:9" ht="15">
      <c r="A496" s="37">
        <v>494</v>
      </c>
      <c r="B496" s="38" t="s">
        <v>831</v>
      </c>
      <c r="C496" s="38" t="s">
        <v>831</v>
      </c>
      <c r="D496" s="113">
        <v>43181</v>
      </c>
      <c r="E496" s="38" t="s">
        <v>151</v>
      </c>
      <c r="F496" s="42">
        <v>32</v>
      </c>
      <c r="G496" s="39">
        <v>1</v>
      </c>
      <c r="H496" s="55">
        <v>15652616</v>
      </c>
      <c r="I496" s="55">
        <v>10810</v>
      </c>
    </row>
    <row r="497" spans="1:9" ht="15">
      <c r="A497" s="37">
        <v>495</v>
      </c>
      <c r="B497" s="38" t="s">
        <v>1304</v>
      </c>
      <c r="C497" s="38" t="s">
        <v>1305</v>
      </c>
      <c r="D497" s="113">
        <v>42698</v>
      </c>
      <c r="E497" s="38" t="s">
        <v>159</v>
      </c>
      <c r="F497" s="43">
        <v>31</v>
      </c>
      <c r="G497" s="39">
        <v>1</v>
      </c>
      <c r="H497" s="107">
        <v>15460145</v>
      </c>
      <c r="I497" s="107">
        <v>10984</v>
      </c>
    </row>
    <row r="498" spans="1:9" ht="15">
      <c r="A498" s="37">
        <v>496</v>
      </c>
      <c r="B498" s="38" t="s">
        <v>468</v>
      </c>
      <c r="C498" s="38" t="s">
        <v>469</v>
      </c>
      <c r="D498" s="113">
        <v>43468</v>
      </c>
      <c r="E498" s="38" t="s">
        <v>159</v>
      </c>
      <c r="F498" s="42">
        <v>51</v>
      </c>
      <c r="G498" s="39">
        <v>1</v>
      </c>
      <c r="H498" s="55">
        <v>15405844</v>
      </c>
      <c r="I498" s="55">
        <v>11042</v>
      </c>
    </row>
    <row r="499" spans="1:9" ht="15">
      <c r="A499" s="37">
        <v>497</v>
      </c>
      <c r="B499" s="38" t="s">
        <v>691</v>
      </c>
      <c r="C499" s="38" t="s">
        <v>692</v>
      </c>
      <c r="D499" s="113">
        <v>43349</v>
      </c>
      <c r="E499" s="38" t="s">
        <v>21</v>
      </c>
      <c r="F499" s="42"/>
      <c r="G499" s="39">
        <v>1</v>
      </c>
      <c r="H499" s="55">
        <v>15368878</v>
      </c>
      <c r="I499" s="55">
        <v>10831</v>
      </c>
    </row>
    <row r="500" spans="1:9" ht="15">
      <c r="A500" s="37">
        <v>498</v>
      </c>
      <c r="B500" s="40" t="s">
        <v>1919</v>
      </c>
      <c r="C500" s="40" t="s">
        <v>1919</v>
      </c>
      <c r="D500" s="138">
        <v>44882</v>
      </c>
      <c r="E500" s="38" t="s">
        <v>1924</v>
      </c>
      <c r="F500" s="42">
        <v>25</v>
      </c>
      <c r="G500" s="39">
        <v>1</v>
      </c>
      <c r="H500" s="130">
        <v>15235805</v>
      </c>
      <c r="I500" s="130">
        <v>8650</v>
      </c>
    </row>
    <row r="501" spans="1:9" ht="15">
      <c r="A501" s="37">
        <v>499</v>
      </c>
      <c r="B501" s="40" t="s">
        <v>1463</v>
      </c>
      <c r="C501" s="40" t="s">
        <v>1464</v>
      </c>
      <c r="D501" s="123">
        <v>44392</v>
      </c>
      <c r="E501" s="38" t="s">
        <v>39</v>
      </c>
      <c r="F501" s="42">
        <v>33</v>
      </c>
      <c r="G501" s="39">
        <v>1</v>
      </c>
      <c r="H501" s="130">
        <v>15233630</v>
      </c>
      <c r="I501" s="130">
        <v>9605</v>
      </c>
    </row>
    <row r="502" spans="1:9" ht="15">
      <c r="A502" s="37">
        <v>500</v>
      </c>
      <c r="B502" s="38" t="s">
        <v>855</v>
      </c>
      <c r="C502" s="38" t="s">
        <v>856</v>
      </c>
      <c r="D502" s="113">
        <v>43153</v>
      </c>
      <c r="E502" s="38" t="s">
        <v>67</v>
      </c>
      <c r="F502" s="42"/>
      <c r="G502" s="39">
        <v>1</v>
      </c>
      <c r="H502" s="107">
        <v>15145445</v>
      </c>
      <c r="I502" s="106">
        <v>10284</v>
      </c>
    </row>
    <row r="503" spans="1:9" ht="15">
      <c r="A503" s="37">
        <v>501</v>
      </c>
      <c r="B503" s="40" t="s">
        <v>933</v>
      </c>
      <c r="C503" s="40" t="s">
        <v>933</v>
      </c>
      <c r="D503" s="113">
        <v>43069</v>
      </c>
      <c r="E503" s="41" t="s">
        <v>151</v>
      </c>
      <c r="F503" s="42">
        <v>45</v>
      </c>
      <c r="G503" s="39">
        <v>1</v>
      </c>
      <c r="H503" s="55">
        <v>15111155</v>
      </c>
      <c r="I503" s="55">
        <v>12032</v>
      </c>
    </row>
    <row r="504" spans="1:9" ht="15">
      <c r="A504" s="37">
        <v>502</v>
      </c>
      <c r="B504" s="40" t="s">
        <v>248</v>
      </c>
      <c r="C504" s="40" t="s">
        <v>249</v>
      </c>
      <c r="D504" s="113">
        <v>43699</v>
      </c>
      <c r="E504" s="41" t="s">
        <v>159</v>
      </c>
      <c r="F504" s="42">
        <v>22</v>
      </c>
      <c r="G504" s="39">
        <v>1</v>
      </c>
      <c r="H504" s="277">
        <v>15102795</v>
      </c>
      <c r="I504" s="277">
        <v>11696</v>
      </c>
    </row>
    <row r="505" spans="1:9" ht="15">
      <c r="A505" s="37">
        <v>503</v>
      </c>
      <c r="B505" s="38" t="s">
        <v>1020</v>
      </c>
      <c r="C505" s="38" t="s">
        <v>1021</v>
      </c>
      <c r="D505" s="113">
        <v>42985</v>
      </c>
      <c r="E505" s="44" t="s">
        <v>24</v>
      </c>
      <c r="F505" s="109">
        <v>33</v>
      </c>
      <c r="G505" s="39">
        <v>1</v>
      </c>
      <c r="H505" s="55">
        <v>15099125</v>
      </c>
      <c r="I505" s="55">
        <v>10753</v>
      </c>
    </row>
    <row r="506" spans="1:9" ht="15">
      <c r="A506" s="37">
        <v>504</v>
      </c>
      <c r="B506" s="38" t="s">
        <v>968</v>
      </c>
      <c r="C506" s="38" t="s">
        <v>969</v>
      </c>
      <c r="D506" s="113">
        <v>43027</v>
      </c>
      <c r="E506" s="41" t="s">
        <v>30</v>
      </c>
      <c r="F506" s="109">
        <v>36</v>
      </c>
      <c r="G506" s="39">
        <v>1</v>
      </c>
      <c r="H506" s="55">
        <v>15085421</v>
      </c>
      <c r="I506" s="55">
        <v>10650</v>
      </c>
    </row>
    <row r="507" spans="1:9" ht="15">
      <c r="A507" s="37">
        <v>505</v>
      </c>
      <c r="B507" s="40" t="s">
        <v>539</v>
      </c>
      <c r="C507" s="40" t="s">
        <v>540</v>
      </c>
      <c r="D507" s="113">
        <v>43475</v>
      </c>
      <c r="E507" s="41" t="s">
        <v>21</v>
      </c>
      <c r="F507" s="42"/>
      <c r="G507" s="39">
        <v>1</v>
      </c>
      <c r="H507" s="55">
        <v>15066198</v>
      </c>
      <c r="I507" s="55">
        <v>9937</v>
      </c>
    </row>
    <row r="508" spans="1:9" ht="15">
      <c r="A508" s="37">
        <v>506</v>
      </c>
      <c r="B508" s="40" t="s">
        <v>1804</v>
      </c>
      <c r="C508" s="40" t="s">
        <v>1805</v>
      </c>
      <c r="D508" s="138">
        <v>44791</v>
      </c>
      <c r="E508" s="38" t="s">
        <v>21</v>
      </c>
      <c r="F508" s="42"/>
      <c r="G508" s="39">
        <v>1</v>
      </c>
      <c r="H508" s="130">
        <v>14984972</v>
      </c>
      <c r="I508" s="130">
        <v>9498</v>
      </c>
    </row>
    <row r="509" spans="1:9" ht="15">
      <c r="A509" s="37">
        <v>507</v>
      </c>
      <c r="B509" s="105" t="s">
        <v>1422</v>
      </c>
      <c r="C509" s="105" t="s">
        <v>1423</v>
      </c>
      <c r="D509" s="117">
        <v>44357</v>
      </c>
      <c r="E509" s="105" t="s">
        <v>67</v>
      </c>
      <c r="F509" s="110">
        <v>63</v>
      </c>
      <c r="G509" s="110">
        <v>1</v>
      </c>
      <c r="H509" s="55">
        <v>14962105</v>
      </c>
      <c r="I509" s="55">
        <v>9843</v>
      </c>
    </row>
    <row r="510" spans="1:9" ht="15">
      <c r="A510" s="37">
        <v>508</v>
      </c>
      <c r="B510" s="40" t="s">
        <v>897</v>
      </c>
      <c r="C510" s="40" t="s">
        <v>898</v>
      </c>
      <c r="D510" s="113">
        <v>43104</v>
      </c>
      <c r="E510" s="41" t="s">
        <v>24</v>
      </c>
      <c r="F510" s="42">
        <v>6</v>
      </c>
      <c r="G510" s="39">
        <v>1</v>
      </c>
      <c r="H510" s="55">
        <v>14940440</v>
      </c>
      <c r="I510" s="55">
        <v>11247</v>
      </c>
    </row>
    <row r="511" spans="1:9" ht="15">
      <c r="A511" s="37">
        <v>509</v>
      </c>
      <c r="B511" s="38" t="s">
        <v>1306</v>
      </c>
      <c r="C511" s="38" t="s">
        <v>1307</v>
      </c>
      <c r="D511" s="113">
        <v>42712</v>
      </c>
      <c r="E511" s="38" t="s">
        <v>15</v>
      </c>
      <c r="F511" s="43">
        <v>22</v>
      </c>
      <c r="G511" s="39">
        <v>1</v>
      </c>
      <c r="H511" s="55">
        <v>14938430</v>
      </c>
      <c r="I511" s="55">
        <v>10521</v>
      </c>
    </row>
    <row r="512" spans="1:9" ht="15">
      <c r="A512" s="37">
        <v>510</v>
      </c>
      <c r="B512" s="40" t="s">
        <v>1958</v>
      </c>
      <c r="C512" s="40" t="s">
        <v>1959</v>
      </c>
      <c r="D512" s="138">
        <v>44924</v>
      </c>
      <c r="E512" s="38" t="s">
        <v>39</v>
      </c>
      <c r="F512" s="42">
        <v>36</v>
      </c>
      <c r="G512" s="39">
        <v>1</v>
      </c>
      <c r="H512" s="130">
        <v>14894840</v>
      </c>
      <c r="I512" s="130">
        <v>7732</v>
      </c>
    </row>
    <row r="513" spans="1:9" ht="15">
      <c r="A513" s="37">
        <v>511</v>
      </c>
      <c r="B513" s="38" t="s">
        <v>964</v>
      </c>
      <c r="C513" s="38" t="s">
        <v>965</v>
      </c>
      <c r="D513" s="113">
        <v>43027</v>
      </c>
      <c r="E513" s="41" t="s">
        <v>159</v>
      </c>
      <c r="F513" s="109">
        <v>26</v>
      </c>
      <c r="G513" s="39">
        <v>1</v>
      </c>
      <c r="H513" s="55">
        <v>14756670</v>
      </c>
      <c r="I513" s="55">
        <v>10025</v>
      </c>
    </row>
    <row r="514" spans="1:9" ht="15">
      <c r="A514" s="37">
        <v>512</v>
      </c>
      <c r="B514" s="40" t="s">
        <v>996</v>
      </c>
      <c r="C514" s="38" t="s">
        <v>997</v>
      </c>
      <c r="D514" s="113">
        <v>42999</v>
      </c>
      <c r="E514" s="41" t="s">
        <v>24</v>
      </c>
      <c r="F514" s="42">
        <v>26</v>
      </c>
      <c r="G514" s="39">
        <v>1</v>
      </c>
      <c r="H514" s="55">
        <v>14677405</v>
      </c>
      <c r="I514" s="55">
        <v>10621</v>
      </c>
    </row>
    <row r="515" spans="1:9" ht="15">
      <c r="A515" s="37">
        <v>513</v>
      </c>
      <c r="B515" s="38" t="s">
        <v>166</v>
      </c>
      <c r="C515" s="38" t="s">
        <v>167</v>
      </c>
      <c r="D515" s="113">
        <v>43888</v>
      </c>
      <c r="E515" s="38" t="s">
        <v>21</v>
      </c>
      <c r="F515" s="42">
        <v>32</v>
      </c>
      <c r="G515" s="39">
        <v>1</v>
      </c>
      <c r="H515" s="55">
        <v>14637530</v>
      </c>
      <c r="I515" s="106">
        <v>9815</v>
      </c>
    </row>
    <row r="516" spans="1:9" ht="15">
      <c r="A516" s="37">
        <v>514</v>
      </c>
      <c r="B516" s="38" t="s">
        <v>314</v>
      </c>
      <c r="C516" s="38" t="s">
        <v>315</v>
      </c>
      <c r="D516" s="113">
        <v>43664</v>
      </c>
      <c r="E516" s="38" t="s">
        <v>30</v>
      </c>
      <c r="F516" s="42">
        <v>21</v>
      </c>
      <c r="G516" s="39">
        <v>1</v>
      </c>
      <c r="H516" s="55">
        <v>14586335</v>
      </c>
      <c r="I516" s="106">
        <v>9496</v>
      </c>
    </row>
    <row r="517" spans="1:9" ht="15">
      <c r="A517" s="37">
        <v>515</v>
      </c>
      <c r="B517" s="53" t="s">
        <v>1308</v>
      </c>
      <c r="C517" s="40" t="s">
        <v>1309</v>
      </c>
      <c r="D517" s="113">
        <v>42621</v>
      </c>
      <c r="E517" s="38" t="s">
        <v>151</v>
      </c>
      <c r="F517" s="43">
        <v>23</v>
      </c>
      <c r="G517" s="39">
        <v>1</v>
      </c>
      <c r="H517" s="55">
        <v>14546589</v>
      </c>
      <c r="I517" s="55">
        <v>11252</v>
      </c>
    </row>
    <row r="518" spans="1:9" ht="15">
      <c r="A518" s="37">
        <v>516</v>
      </c>
      <c r="B518" s="40" t="s">
        <v>1902</v>
      </c>
      <c r="C518" s="40" t="s">
        <v>1903</v>
      </c>
      <c r="D518" s="138">
        <v>44868</v>
      </c>
      <c r="E518" s="38" t="s">
        <v>36</v>
      </c>
      <c r="F518" s="42"/>
      <c r="G518" s="39">
        <v>1</v>
      </c>
      <c r="H518" s="130">
        <v>14483787</v>
      </c>
      <c r="I518" s="130">
        <v>11195</v>
      </c>
    </row>
    <row r="519" spans="1:9" ht="15">
      <c r="A519" s="37">
        <v>517</v>
      </c>
      <c r="B519" s="40" t="s">
        <v>64</v>
      </c>
      <c r="C519" s="40" t="s">
        <v>64</v>
      </c>
      <c r="D519" s="113">
        <v>43902</v>
      </c>
      <c r="E519" s="38" t="s">
        <v>159</v>
      </c>
      <c r="F519" s="42">
        <v>59</v>
      </c>
      <c r="G519" s="39">
        <v>1</v>
      </c>
      <c r="H519" s="106">
        <v>14422739</v>
      </c>
      <c r="I519" s="106">
        <v>9436</v>
      </c>
    </row>
    <row r="520" spans="1:9" ht="15">
      <c r="A520" s="37">
        <v>518</v>
      </c>
      <c r="B520" s="40" t="s">
        <v>1465</v>
      </c>
      <c r="C520" s="40" t="s">
        <v>1466</v>
      </c>
      <c r="D520" s="123">
        <v>44392</v>
      </c>
      <c r="E520" s="38" t="s">
        <v>21</v>
      </c>
      <c r="F520" s="42">
        <v>24</v>
      </c>
      <c r="G520" s="39">
        <v>1</v>
      </c>
      <c r="H520" s="130">
        <v>14336020</v>
      </c>
      <c r="I520" s="130">
        <v>8718</v>
      </c>
    </row>
    <row r="521" spans="1:9" ht="15">
      <c r="A521" s="37">
        <v>519</v>
      </c>
      <c r="B521" s="40" t="s">
        <v>621</v>
      </c>
      <c r="C521" s="40" t="s">
        <v>622</v>
      </c>
      <c r="D521" s="113">
        <v>43321</v>
      </c>
      <c r="E521" s="38" t="s">
        <v>159</v>
      </c>
      <c r="F521" s="42">
        <v>41</v>
      </c>
      <c r="G521" s="39">
        <v>1</v>
      </c>
      <c r="H521" s="277">
        <v>14270821</v>
      </c>
      <c r="I521" s="277">
        <v>10633</v>
      </c>
    </row>
    <row r="522" spans="1:9" ht="15">
      <c r="A522" s="37">
        <v>520</v>
      </c>
      <c r="B522" s="38" t="s">
        <v>1022</v>
      </c>
      <c r="C522" s="38" t="s">
        <v>1023</v>
      </c>
      <c r="D522" s="113">
        <v>42985</v>
      </c>
      <c r="E522" s="44" t="s">
        <v>21</v>
      </c>
      <c r="F522" s="109"/>
      <c r="G522" s="39">
        <v>1</v>
      </c>
      <c r="H522" s="55">
        <v>14258142</v>
      </c>
      <c r="I522" s="55">
        <v>9883</v>
      </c>
    </row>
    <row r="523" spans="1:9" ht="15">
      <c r="A523" s="37">
        <v>521</v>
      </c>
      <c r="B523" s="40" t="s">
        <v>1860</v>
      </c>
      <c r="C523" s="40" t="s">
        <v>1861</v>
      </c>
      <c r="D523" s="138">
        <v>44840</v>
      </c>
      <c r="E523" s="38" t="s">
        <v>21</v>
      </c>
      <c r="F523" s="42"/>
      <c r="G523" s="39">
        <v>1</v>
      </c>
      <c r="H523" s="251">
        <v>14244390</v>
      </c>
      <c r="I523" s="251">
        <v>9350</v>
      </c>
    </row>
    <row r="524" spans="1:9" ht="15">
      <c r="A524" s="37">
        <v>522</v>
      </c>
      <c r="B524" s="40" t="s">
        <v>1078</v>
      </c>
      <c r="C524" s="40" t="s">
        <v>1079</v>
      </c>
      <c r="D524" s="113">
        <v>42908</v>
      </c>
      <c r="E524" s="41" t="s">
        <v>67</v>
      </c>
      <c r="F524" s="42"/>
      <c r="G524" s="39">
        <v>1</v>
      </c>
      <c r="H524" s="55">
        <v>14175950</v>
      </c>
      <c r="I524" s="55">
        <v>9755</v>
      </c>
    </row>
    <row r="525" spans="1:9" ht="15">
      <c r="A525" s="37">
        <v>523</v>
      </c>
      <c r="B525" s="38" t="s">
        <v>345</v>
      </c>
      <c r="C525" s="38" t="s">
        <v>345</v>
      </c>
      <c r="D525" s="113">
        <v>43684</v>
      </c>
      <c r="E525" s="38" t="s">
        <v>195</v>
      </c>
      <c r="F525" s="42"/>
      <c r="G525" s="39">
        <v>1</v>
      </c>
      <c r="H525" s="277">
        <v>14152980</v>
      </c>
      <c r="I525" s="277">
        <v>10032</v>
      </c>
    </row>
    <row r="526" spans="1:9" ht="15">
      <c r="A526" s="37">
        <v>524</v>
      </c>
      <c r="B526" s="40" t="s">
        <v>1960</v>
      </c>
      <c r="C526" s="40" t="s">
        <v>1961</v>
      </c>
      <c r="D526" s="138">
        <v>44931</v>
      </c>
      <c r="E526" s="38" t="s">
        <v>39</v>
      </c>
      <c r="F526" s="42">
        <v>39</v>
      </c>
      <c r="G526" s="39">
        <v>1</v>
      </c>
      <c r="H526" s="130">
        <v>14138370</v>
      </c>
      <c r="I526" s="130">
        <v>6949</v>
      </c>
    </row>
    <row r="527" spans="1:9" ht="15">
      <c r="A527" s="37">
        <v>525</v>
      </c>
      <c r="B527" s="45" t="s">
        <v>1135</v>
      </c>
      <c r="C527" s="45" t="s">
        <v>1135</v>
      </c>
      <c r="D527" s="113">
        <v>42831</v>
      </c>
      <c r="E527" s="41" t="s">
        <v>151</v>
      </c>
      <c r="F527" s="42"/>
      <c r="G527" s="39">
        <v>1</v>
      </c>
      <c r="H527" s="55">
        <v>14076839</v>
      </c>
      <c r="I527" s="55">
        <v>10293</v>
      </c>
    </row>
    <row r="528" spans="1:9" ht="15">
      <c r="A528" s="37">
        <v>526</v>
      </c>
      <c r="B528" s="38" t="s">
        <v>1189</v>
      </c>
      <c r="C528" s="38" t="s">
        <v>1189</v>
      </c>
      <c r="D528" s="113">
        <v>42775</v>
      </c>
      <c r="E528" s="38" t="s">
        <v>36</v>
      </c>
      <c r="F528" s="43"/>
      <c r="G528" s="39">
        <v>1</v>
      </c>
      <c r="H528" s="55">
        <v>14040522</v>
      </c>
      <c r="I528" s="55">
        <v>10323</v>
      </c>
    </row>
    <row r="529" spans="1:9" ht="15">
      <c r="A529" s="37">
        <v>527</v>
      </c>
      <c r="B529" s="40" t="s">
        <v>1741</v>
      </c>
      <c r="C529" s="40" t="s">
        <v>1741</v>
      </c>
      <c r="D529" s="138">
        <v>44693</v>
      </c>
      <c r="E529" s="38" t="s">
        <v>15</v>
      </c>
      <c r="F529" s="42">
        <v>52</v>
      </c>
      <c r="G529" s="39">
        <v>1</v>
      </c>
      <c r="H529" s="130">
        <v>14026450</v>
      </c>
      <c r="I529" s="130">
        <v>8378</v>
      </c>
    </row>
    <row r="530" spans="1:9" ht="15">
      <c r="A530" s="37">
        <v>528</v>
      </c>
      <c r="B530" s="40" t="s">
        <v>1593</v>
      </c>
      <c r="C530" s="40" t="s">
        <v>1593</v>
      </c>
      <c r="D530" s="138">
        <v>44504</v>
      </c>
      <c r="E530" s="38" t="s">
        <v>36</v>
      </c>
      <c r="F530" s="42"/>
      <c r="G530" s="39">
        <v>1</v>
      </c>
      <c r="H530" s="130">
        <v>13956617</v>
      </c>
      <c r="I530" s="130">
        <v>9617</v>
      </c>
    </row>
    <row r="531" spans="1:9" ht="15">
      <c r="A531" s="37">
        <v>529</v>
      </c>
      <c r="B531" s="40" t="s">
        <v>1619</v>
      </c>
      <c r="C531" s="40" t="s">
        <v>1619</v>
      </c>
      <c r="D531" s="138">
        <v>44539</v>
      </c>
      <c r="E531" s="38" t="s">
        <v>15</v>
      </c>
      <c r="F531" s="42">
        <v>51</v>
      </c>
      <c r="G531" s="39">
        <v>1</v>
      </c>
      <c r="H531" s="130">
        <v>13918685</v>
      </c>
      <c r="I531" s="130">
        <v>8923</v>
      </c>
    </row>
    <row r="532" spans="1:9" ht="15">
      <c r="A532" s="37">
        <v>530</v>
      </c>
      <c r="B532" s="40" t="s">
        <v>1737</v>
      </c>
      <c r="C532" s="40" t="s">
        <v>1738</v>
      </c>
      <c r="D532" s="138">
        <v>44693</v>
      </c>
      <c r="E532" s="38" t="s">
        <v>41</v>
      </c>
      <c r="F532" s="42"/>
      <c r="G532" s="39">
        <v>1</v>
      </c>
      <c r="H532" s="130">
        <v>13849706</v>
      </c>
      <c r="I532" s="130">
        <v>8027</v>
      </c>
    </row>
    <row r="533" spans="1:9" ht="15">
      <c r="A533" s="37">
        <v>531</v>
      </c>
      <c r="B533" s="105" t="s">
        <v>1410</v>
      </c>
      <c r="C533" s="105" t="s">
        <v>1411</v>
      </c>
      <c r="D533" s="114">
        <v>44350</v>
      </c>
      <c r="E533" s="38" t="s">
        <v>41</v>
      </c>
      <c r="F533" s="109">
        <v>47</v>
      </c>
      <c r="G533" s="39">
        <v>1</v>
      </c>
      <c r="H533" s="55">
        <v>13794755</v>
      </c>
      <c r="I533" s="55">
        <v>8737</v>
      </c>
    </row>
    <row r="534" spans="1:9" ht="15">
      <c r="A534" s="37">
        <v>532</v>
      </c>
      <c r="B534" s="40" t="s">
        <v>1981</v>
      </c>
      <c r="C534" s="40" t="s">
        <v>1982</v>
      </c>
      <c r="D534" s="138">
        <v>44945</v>
      </c>
      <c r="E534" s="38" t="s">
        <v>21</v>
      </c>
      <c r="F534" s="42"/>
      <c r="G534" s="39">
        <v>1</v>
      </c>
      <c r="H534" s="130">
        <v>13787112</v>
      </c>
      <c r="I534" s="130">
        <v>6489</v>
      </c>
    </row>
    <row r="535" spans="1:9" ht="15">
      <c r="A535" s="37">
        <v>533</v>
      </c>
      <c r="B535" s="40" t="s">
        <v>765</v>
      </c>
      <c r="C535" s="40" t="s">
        <v>766</v>
      </c>
      <c r="D535" s="113">
        <v>43272</v>
      </c>
      <c r="E535" s="38" t="s">
        <v>67</v>
      </c>
      <c r="F535" s="42"/>
      <c r="G535" s="39">
        <v>1</v>
      </c>
      <c r="H535" s="55">
        <v>13742400</v>
      </c>
      <c r="I535" s="55">
        <v>10182</v>
      </c>
    </row>
    <row r="536" spans="1:9" ht="15">
      <c r="A536" s="37">
        <v>534</v>
      </c>
      <c r="B536" s="38" t="s">
        <v>537</v>
      </c>
      <c r="C536" s="38" t="s">
        <v>538</v>
      </c>
      <c r="D536" s="113">
        <v>43482</v>
      </c>
      <c r="E536" s="38" t="s">
        <v>159</v>
      </c>
      <c r="F536" s="42">
        <v>39</v>
      </c>
      <c r="G536" s="39">
        <v>1</v>
      </c>
      <c r="H536" s="55">
        <v>13702159.399999999</v>
      </c>
      <c r="I536" s="55">
        <v>9030</v>
      </c>
    </row>
    <row r="537" spans="1:9" ht="15">
      <c r="A537" s="37">
        <v>535</v>
      </c>
      <c r="B537" s="40" t="s">
        <v>1474</v>
      </c>
      <c r="C537" s="40" t="s">
        <v>1475</v>
      </c>
      <c r="D537" s="138">
        <v>44399</v>
      </c>
      <c r="E537" s="38" t="s">
        <v>24</v>
      </c>
      <c r="F537" s="42">
        <v>53</v>
      </c>
      <c r="G537" s="39">
        <v>1</v>
      </c>
      <c r="H537" s="130">
        <v>13590325</v>
      </c>
      <c r="I537" s="130">
        <v>7987</v>
      </c>
    </row>
    <row r="538" spans="1:9" ht="15">
      <c r="A538" s="37">
        <v>536</v>
      </c>
      <c r="B538" s="40" t="s">
        <v>1509</v>
      </c>
      <c r="C538" s="40" t="s">
        <v>1509</v>
      </c>
      <c r="D538" s="138">
        <v>44427</v>
      </c>
      <c r="E538" s="38" t="s">
        <v>15</v>
      </c>
      <c r="F538" s="42">
        <v>59</v>
      </c>
      <c r="G538" s="39">
        <v>1</v>
      </c>
      <c r="H538" s="130">
        <v>13560872</v>
      </c>
      <c r="I538" s="130">
        <v>8890</v>
      </c>
    </row>
    <row r="539" spans="1:9" ht="15">
      <c r="A539" s="37">
        <v>537</v>
      </c>
      <c r="B539" s="38" t="s">
        <v>1014</v>
      </c>
      <c r="C539" s="38" t="s">
        <v>1015</v>
      </c>
      <c r="D539" s="113">
        <v>42985</v>
      </c>
      <c r="E539" s="44" t="s">
        <v>151</v>
      </c>
      <c r="F539" s="109">
        <v>40</v>
      </c>
      <c r="G539" s="39">
        <v>1</v>
      </c>
      <c r="H539" s="55">
        <v>13536146</v>
      </c>
      <c r="I539" s="55">
        <v>9971</v>
      </c>
    </row>
    <row r="540" spans="1:9" ht="15">
      <c r="A540" s="37">
        <v>538</v>
      </c>
      <c r="B540" s="40" t="s">
        <v>1812</v>
      </c>
      <c r="C540" s="40" t="s">
        <v>1813</v>
      </c>
      <c r="D540" s="138">
        <v>44798</v>
      </c>
      <c r="E540" s="38" t="s">
        <v>41</v>
      </c>
      <c r="F540" s="42"/>
      <c r="G540" s="39">
        <v>1</v>
      </c>
      <c r="H540" s="130">
        <v>13461115</v>
      </c>
      <c r="I540" s="130">
        <v>9461</v>
      </c>
    </row>
    <row r="541" spans="1:9" ht="15">
      <c r="A541" s="37">
        <v>539</v>
      </c>
      <c r="B541" s="38" t="s">
        <v>660</v>
      </c>
      <c r="C541" s="38" t="s">
        <v>661</v>
      </c>
      <c r="D541" s="113">
        <v>43370</v>
      </c>
      <c r="E541" s="38" t="s">
        <v>159</v>
      </c>
      <c r="F541" s="42">
        <v>23</v>
      </c>
      <c r="G541" s="39">
        <v>1</v>
      </c>
      <c r="H541" s="55">
        <v>13058598</v>
      </c>
      <c r="I541" s="55">
        <v>8904</v>
      </c>
    </row>
    <row r="542" spans="1:9" ht="15">
      <c r="A542" s="37">
        <v>540</v>
      </c>
      <c r="B542" s="40" t="s">
        <v>1589</v>
      </c>
      <c r="C542" s="40" t="s">
        <v>1590</v>
      </c>
      <c r="D542" s="138">
        <v>44504</v>
      </c>
      <c r="E542" s="38" t="s">
        <v>24</v>
      </c>
      <c r="F542" s="42">
        <v>47</v>
      </c>
      <c r="G542" s="39">
        <v>1</v>
      </c>
      <c r="H542" s="130">
        <v>13046270</v>
      </c>
      <c r="I542" s="130">
        <v>8126</v>
      </c>
    </row>
    <row r="543" spans="1:9" ht="15">
      <c r="A543" s="37">
        <v>541</v>
      </c>
      <c r="B543" s="38" t="s">
        <v>1196</v>
      </c>
      <c r="C543" s="38" t="s">
        <v>1197</v>
      </c>
      <c r="D543" s="113">
        <v>42768</v>
      </c>
      <c r="E543" s="38" t="s">
        <v>67</v>
      </c>
      <c r="F543" s="43"/>
      <c r="G543" s="39">
        <v>1</v>
      </c>
      <c r="H543" s="55">
        <v>13037135</v>
      </c>
      <c r="I543" s="55">
        <v>8582</v>
      </c>
    </row>
    <row r="544" spans="1:9" ht="15">
      <c r="A544" s="37">
        <v>542</v>
      </c>
      <c r="B544" s="38" t="s">
        <v>604</v>
      </c>
      <c r="C544" s="38" t="s">
        <v>604</v>
      </c>
      <c r="D544" s="113">
        <v>43412</v>
      </c>
      <c r="E544" s="38" t="s">
        <v>21</v>
      </c>
      <c r="F544" s="42"/>
      <c r="G544" s="39">
        <v>1</v>
      </c>
      <c r="H544" s="55">
        <v>13025123</v>
      </c>
      <c r="I544" s="55">
        <v>11494</v>
      </c>
    </row>
    <row r="545" spans="1:9" ht="15">
      <c r="A545" s="37">
        <v>543</v>
      </c>
      <c r="B545" s="47" t="s">
        <v>548</v>
      </c>
      <c r="C545" s="45" t="s">
        <v>549</v>
      </c>
      <c r="D545" s="113">
        <v>43419</v>
      </c>
      <c r="E545" s="38" t="s">
        <v>15</v>
      </c>
      <c r="F545" s="42">
        <v>35</v>
      </c>
      <c r="G545" s="39">
        <v>1</v>
      </c>
      <c r="H545" s="55">
        <v>13005240</v>
      </c>
      <c r="I545" s="55">
        <v>7898</v>
      </c>
    </row>
    <row r="546" spans="1:9" ht="15">
      <c r="A546" s="37">
        <v>544</v>
      </c>
      <c r="B546" s="40" t="s">
        <v>1651</v>
      </c>
      <c r="C546" s="54">
        <v>355</v>
      </c>
      <c r="D546" s="138">
        <v>44574</v>
      </c>
      <c r="E546" s="38" t="s">
        <v>41</v>
      </c>
      <c r="F546" s="42">
        <v>59</v>
      </c>
      <c r="G546" s="39">
        <v>1</v>
      </c>
      <c r="H546" s="130">
        <v>12990490</v>
      </c>
      <c r="I546" s="130">
        <v>7430</v>
      </c>
    </row>
    <row r="547" spans="1:9" ht="15">
      <c r="A547" s="37">
        <v>545</v>
      </c>
      <c r="B547" s="40" t="s">
        <v>1920</v>
      </c>
      <c r="C547" s="40" t="s">
        <v>1921</v>
      </c>
      <c r="D547" s="138">
        <v>44882</v>
      </c>
      <c r="E547" s="38" t="s">
        <v>30</v>
      </c>
      <c r="F547" s="42">
        <v>26</v>
      </c>
      <c r="G547" s="39">
        <v>1</v>
      </c>
      <c r="H547" s="130">
        <v>12928345</v>
      </c>
      <c r="I547" s="130">
        <v>6079</v>
      </c>
    </row>
    <row r="548" spans="1:9" ht="15">
      <c r="A548" s="37">
        <v>546</v>
      </c>
      <c r="B548" s="40" t="s">
        <v>1310</v>
      </c>
      <c r="C548" s="40" t="s">
        <v>1311</v>
      </c>
      <c r="D548" s="113">
        <v>42684</v>
      </c>
      <c r="E548" s="41" t="s">
        <v>24</v>
      </c>
      <c r="F548" s="43"/>
      <c r="G548" s="39">
        <v>1</v>
      </c>
      <c r="H548" s="107">
        <v>12904235</v>
      </c>
      <c r="I548" s="107">
        <v>10221</v>
      </c>
    </row>
    <row r="549" spans="1:9" ht="15">
      <c r="A549" s="37">
        <v>547</v>
      </c>
      <c r="B549" s="38" t="s">
        <v>827</v>
      </c>
      <c r="C549" s="38" t="s">
        <v>828</v>
      </c>
      <c r="D549" s="113">
        <v>43181</v>
      </c>
      <c r="E549" s="38" t="s">
        <v>24</v>
      </c>
      <c r="F549" s="109">
        <v>49</v>
      </c>
      <c r="G549" s="39">
        <v>1</v>
      </c>
      <c r="H549" s="55">
        <v>12816595</v>
      </c>
      <c r="I549" s="55">
        <v>9370</v>
      </c>
    </row>
    <row r="550" spans="1:9" ht="15">
      <c r="A550" s="37">
        <v>548</v>
      </c>
      <c r="B550" s="38" t="s">
        <v>818</v>
      </c>
      <c r="C550" s="38" t="s">
        <v>819</v>
      </c>
      <c r="D550" s="113">
        <v>43188</v>
      </c>
      <c r="E550" s="38" t="s">
        <v>24</v>
      </c>
      <c r="F550" s="42">
        <v>43</v>
      </c>
      <c r="G550" s="39">
        <v>1</v>
      </c>
      <c r="H550" s="55">
        <v>12788620</v>
      </c>
      <c r="I550" s="55">
        <v>9218</v>
      </c>
    </row>
    <row r="551" spans="1:9" ht="15">
      <c r="A551" s="37">
        <v>549</v>
      </c>
      <c r="B551" s="38" t="s">
        <v>533</v>
      </c>
      <c r="C551" s="38" t="s">
        <v>534</v>
      </c>
      <c r="D551" s="113">
        <v>43489</v>
      </c>
      <c r="E551" s="38" t="s">
        <v>159</v>
      </c>
      <c r="F551" s="42">
        <v>40</v>
      </c>
      <c r="G551" s="39">
        <v>1</v>
      </c>
      <c r="H551" s="55">
        <v>12724213</v>
      </c>
      <c r="I551" s="55">
        <v>8268</v>
      </c>
    </row>
    <row r="552" spans="1:9" ht="15">
      <c r="A552" s="37">
        <v>550</v>
      </c>
      <c r="B552" s="40" t="s">
        <v>1546</v>
      </c>
      <c r="C552" s="40" t="s">
        <v>1547</v>
      </c>
      <c r="D552" s="138">
        <v>44462</v>
      </c>
      <c r="E552" s="38" t="s">
        <v>36</v>
      </c>
      <c r="F552" s="42"/>
      <c r="G552" s="39">
        <v>1</v>
      </c>
      <c r="H552" s="130">
        <v>12720486</v>
      </c>
      <c r="I552" s="130">
        <v>11173</v>
      </c>
    </row>
    <row r="553" spans="1:9" ht="15">
      <c r="A553" s="37">
        <v>551</v>
      </c>
      <c r="B553" s="40" t="s">
        <v>1615</v>
      </c>
      <c r="C553" s="40" t="s">
        <v>1616</v>
      </c>
      <c r="D553" s="138">
        <v>44532</v>
      </c>
      <c r="E553" s="38" t="s">
        <v>39</v>
      </c>
      <c r="F553" s="42">
        <v>56</v>
      </c>
      <c r="G553" s="39">
        <v>1</v>
      </c>
      <c r="H553" s="130">
        <v>12677178</v>
      </c>
      <c r="I553" s="130">
        <v>7271</v>
      </c>
    </row>
    <row r="554" spans="1:9" ht="15">
      <c r="A554" s="37">
        <v>552</v>
      </c>
      <c r="B554" s="40" t="s">
        <v>795</v>
      </c>
      <c r="C554" s="40" t="s">
        <v>796</v>
      </c>
      <c r="D554" s="113">
        <v>43216</v>
      </c>
      <c r="E554" s="41" t="s">
        <v>30</v>
      </c>
      <c r="F554" s="42">
        <v>46</v>
      </c>
      <c r="G554" s="39">
        <v>1</v>
      </c>
      <c r="H554" s="55">
        <v>12668687</v>
      </c>
      <c r="I554" s="55">
        <v>8822</v>
      </c>
    </row>
    <row r="555" spans="1:9" ht="15">
      <c r="A555" s="37">
        <v>553</v>
      </c>
      <c r="B555" s="38" t="s">
        <v>878</v>
      </c>
      <c r="C555" s="38" t="s">
        <v>878</v>
      </c>
      <c r="D555" s="113">
        <v>43125</v>
      </c>
      <c r="E555" s="38" t="s">
        <v>159</v>
      </c>
      <c r="F555" s="42">
        <v>36</v>
      </c>
      <c r="G555" s="39">
        <v>1</v>
      </c>
      <c r="H555" s="55">
        <v>12602070</v>
      </c>
      <c r="I555" s="55">
        <v>9418</v>
      </c>
    </row>
    <row r="556" spans="1:9" ht="15">
      <c r="A556" s="37">
        <v>554</v>
      </c>
      <c r="B556" s="38" t="s">
        <v>872</v>
      </c>
      <c r="C556" s="38" t="s">
        <v>873</v>
      </c>
      <c r="D556" s="113">
        <v>43132</v>
      </c>
      <c r="E556" s="38" t="s">
        <v>24</v>
      </c>
      <c r="F556" s="42">
        <v>34</v>
      </c>
      <c r="G556" s="39">
        <v>1</v>
      </c>
      <c r="H556" s="55">
        <v>12582619</v>
      </c>
      <c r="I556" s="55">
        <v>8610</v>
      </c>
    </row>
    <row r="557" spans="1:9" ht="15">
      <c r="A557" s="37">
        <v>555</v>
      </c>
      <c r="B557" s="38" t="s">
        <v>850</v>
      </c>
      <c r="C557" s="38" t="s">
        <v>850</v>
      </c>
      <c r="D557" s="113">
        <v>43160</v>
      </c>
      <c r="E557" s="38" t="s">
        <v>24</v>
      </c>
      <c r="F557" s="43">
        <v>36</v>
      </c>
      <c r="G557" s="39">
        <v>1</v>
      </c>
      <c r="H557" s="107">
        <v>12573964</v>
      </c>
      <c r="I557" s="106">
        <v>8826</v>
      </c>
    </row>
    <row r="558" spans="1:9" ht="15">
      <c r="A558" s="37">
        <v>556</v>
      </c>
      <c r="B558" s="40" t="s">
        <v>1746</v>
      </c>
      <c r="C558" s="40" t="s">
        <v>1747</v>
      </c>
      <c r="D558" s="138">
        <v>44700</v>
      </c>
      <c r="E558" s="38" t="s">
        <v>30</v>
      </c>
      <c r="F558" s="42">
        <v>63</v>
      </c>
      <c r="G558" s="39">
        <v>1</v>
      </c>
      <c r="H558" s="130">
        <v>12573935</v>
      </c>
      <c r="I558" s="130">
        <v>7223</v>
      </c>
    </row>
    <row r="559" spans="1:9" ht="15">
      <c r="A559" s="37">
        <v>557</v>
      </c>
      <c r="B559" s="40" t="s">
        <v>198</v>
      </c>
      <c r="C559" s="40" t="s">
        <v>199</v>
      </c>
      <c r="D559" s="113">
        <v>43804</v>
      </c>
      <c r="E559" s="38" t="s">
        <v>30</v>
      </c>
      <c r="F559" s="42">
        <v>56</v>
      </c>
      <c r="G559" s="39">
        <v>1</v>
      </c>
      <c r="H559" s="277">
        <v>12475800</v>
      </c>
      <c r="I559" s="277">
        <v>10556</v>
      </c>
    </row>
    <row r="560" spans="1:9" ht="15">
      <c r="A560" s="37">
        <v>558</v>
      </c>
      <c r="B560" s="40" t="s">
        <v>286</v>
      </c>
      <c r="C560" s="40" t="s">
        <v>287</v>
      </c>
      <c r="D560" s="113">
        <v>43699</v>
      </c>
      <c r="E560" s="41" t="s">
        <v>30</v>
      </c>
      <c r="F560" s="42">
        <v>19</v>
      </c>
      <c r="G560" s="39">
        <v>1</v>
      </c>
      <c r="H560" s="277">
        <v>12413075</v>
      </c>
      <c r="I560" s="277">
        <v>8411</v>
      </c>
    </row>
    <row r="561" spans="1:9" ht="15">
      <c r="A561" s="37">
        <v>559</v>
      </c>
      <c r="B561" s="40" t="s">
        <v>1781</v>
      </c>
      <c r="C561" s="40" t="s">
        <v>1782</v>
      </c>
      <c r="D561" s="138">
        <v>44763</v>
      </c>
      <c r="E561" s="38" t="s">
        <v>21</v>
      </c>
      <c r="F561" s="42"/>
      <c r="G561" s="39">
        <v>1</v>
      </c>
      <c r="H561" s="130">
        <v>12215660</v>
      </c>
      <c r="I561" s="130">
        <v>7251</v>
      </c>
    </row>
    <row r="562" spans="1:9" ht="15">
      <c r="A562" s="37">
        <v>560</v>
      </c>
      <c r="B562" s="38" t="s">
        <v>629</v>
      </c>
      <c r="C562" s="38" t="s">
        <v>630</v>
      </c>
      <c r="D562" s="113">
        <v>43412</v>
      </c>
      <c r="E562" s="38" t="s">
        <v>151</v>
      </c>
      <c r="F562" s="42"/>
      <c r="G562" s="39">
        <v>1</v>
      </c>
      <c r="H562" s="55">
        <v>12200348</v>
      </c>
      <c r="I562" s="55">
        <v>8494</v>
      </c>
    </row>
    <row r="563" spans="1:9" ht="15">
      <c r="A563" s="37">
        <v>561</v>
      </c>
      <c r="B563" s="40" t="s">
        <v>1596</v>
      </c>
      <c r="C563" s="40" t="s">
        <v>1596</v>
      </c>
      <c r="D563" s="138">
        <v>44511</v>
      </c>
      <c r="E563" s="38" t="s">
        <v>67</v>
      </c>
      <c r="F563" s="42"/>
      <c r="G563" s="39">
        <v>1</v>
      </c>
      <c r="H563" s="130">
        <v>12144105</v>
      </c>
      <c r="I563" s="130">
        <v>11451</v>
      </c>
    </row>
    <row r="564" spans="1:9" ht="15">
      <c r="A564" s="37">
        <v>562</v>
      </c>
      <c r="B564" s="38" t="s">
        <v>1312</v>
      </c>
      <c r="C564" s="38" t="s">
        <v>1313</v>
      </c>
      <c r="D564" s="113">
        <v>42719</v>
      </c>
      <c r="E564" s="38" t="s">
        <v>21</v>
      </c>
      <c r="F564" s="43">
        <v>23</v>
      </c>
      <c r="G564" s="39">
        <v>1</v>
      </c>
      <c r="H564" s="55">
        <v>12142705</v>
      </c>
      <c r="I564" s="278">
        <v>9380</v>
      </c>
    </row>
    <row r="565" spans="1:9" ht="15">
      <c r="A565" s="37">
        <v>563</v>
      </c>
      <c r="B565" s="40" t="s">
        <v>395</v>
      </c>
      <c r="C565" s="40" t="s">
        <v>396</v>
      </c>
      <c r="D565" s="113">
        <v>43559</v>
      </c>
      <c r="E565" s="38" t="s">
        <v>159</v>
      </c>
      <c r="F565" s="42">
        <v>31</v>
      </c>
      <c r="G565" s="39">
        <v>1</v>
      </c>
      <c r="H565" s="277">
        <v>12128230</v>
      </c>
      <c r="I565" s="277">
        <v>7547</v>
      </c>
    </row>
    <row r="566" spans="1:9" ht="15">
      <c r="A566" s="37">
        <v>564</v>
      </c>
      <c r="B566" s="40" t="s">
        <v>934</v>
      </c>
      <c r="C566" s="40" t="s">
        <v>935</v>
      </c>
      <c r="D566" s="113">
        <v>43069</v>
      </c>
      <c r="E566" s="41" t="s">
        <v>159</v>
      </c>
      <c r="F566" s="42">
        <v>41</v>
      </c>
      <c r="G566" s="39">
        <v>1</v>
      </c>
      <c r="H566" s="55">
        <v>12119420</v>
      </c>
      <c r="I566" s="55">
        <v>8530</v>
      </c>
    </row>
    <row r="567" spans="1:9" ht="15">
      <c r="A567" s="37">
        <v>565</v>
      </c>
      <c r="B567" s="40" t="s">
        <v>2003</v>
      </c>
      <c r="C567" s="40" t="s">
        <v>2004</v>
      </c>
      <c r="D567" s="138">
        <v>44966</v>
      </c>
      <c r="E567" s="38" t="s">
        <v>30</v>
      </c>
      <c r="F567" s="42">
        <v>53</v>
      </c>
      <c r="G567" s="39">
        <v>1</v>
      </c>
      <c r="H567" s="130">
        <v>12111775</v>
      </c>
      <c r="I567" s="130">
        <v>6239</v>
      </c>
    </row>
    <row r="568" spans="1:9" ht="15">
      <c r="A568" s="37">
        <v>566</v>
      </c>
      <c r="B568" s="38" t="s">
        <v>564</v>
      </c>
      <c r="C568" s="38" t="s">
        <v>565</v>
      </c>
      <c r="D568" s="113">
        <v>43454</v>
      </c>
      <c r="E568" s="38" t="s">
        <v>159</v>
      </c>
      <c r="F568" s="42">
        <v>15</v>
      </c>
      <c r="G568" s="39">
        <v>1</v>
      </c>
      <c r="H568" s="55">
        <v>12074790</v>
      </c>
      <c r="I568" s="55">
        <v>7968</v>
      </c>
    </row>
    <row r="569" spans="1:9" ht="15">
      <c r="A569" s="37">
        <v>567</v>
      </c>
      <c r="B569" s="40" t="s">
        <v>874</v>
      </c>
      <c r="C569" s="40" t="s">
        <v>875</v>
      </c>
      <c r="D569" s="113">
        <v>43132</v>
      </c>
      <c r="E569" s="41" t="s">
        <v>21</v>
      </c>
      <c r="F569" s="42">
        <v>32</v>
      </c>
      <c r="G569" s="39">
        <v>1</v>
      </c>
      <c r="H569" s="55">
        <v>12037757</v>
      </c>
      <c r="I569" s="55">
        <v>9050</v>
      </c>
    </row>
    <row r="570" spans="1:9" ht="15">
      <c r="A570" s="37">
        <v>568</v>
      </c>
      <c r="B570" s="40" t="s">
        <v>844</v>
      </c>
      <c r="C570" s="40" t="s">
        <v>845</v>
      </c>
      <c r="D570" s="113">
        <v>43167</v>
      </c>
      <c r="E570" s="41" t="s">
        <v>151</v>
      </c>
      <c r="F570" s="42"/>
      <c r="G570" s="39">
        <v>1</v>
      </c>
      <c r="H570" s="55">
        <v>12019805</v>
      </c>
      <c r="I570" s="55">
        <v>8413</v>
      </c>
    </row>
    <row r="571" spans="1:9" ht="15">
      <c r="A571" s="37">
        <v>569</v>
      </c>
      <c r="B571" s="40" t="s">
        <v>1876</v>
      </c>
      <c r="C571" s="40" t="s">
        <v>1876</v>
      </c>
      <c r="D571" s="138">
        <v>44854</v>
      </c>
      <c r="E571" s="38" t="s">
        <v>36</v>
      </c>
      <c r="F571" s="42"/>
      <c r="G571" s="39">
        <v>1</v>
      </c>
      <c r="H571" s="130">
        <v>12004838</v>
      </c>
      <c r="I571" s="130">
        <v>8049</v>
      </c>
    </row>
    <row r="572" spans="1:9" ht="15">
      <c r="A572" s="37">
        <v>570</v>
      </c>
      <c r="B572" s="38" t="s">
        <v>180</v>
      </c>
      <c r="C572" s="38" t="s">
        <v>181</v>
      </c>
      <c r="D572" s="113">
        <v>43832</v>
      </c>
      <c r="E572" s="38" t="s">
        <v>30</v>
      </c>
      <c r="F572" s="42"/>
      <c r="G572" s="39">
        <v>1</v>
      </c>
      <c r="H572" s="277">
        <v>11974383</v>
      </c>
      <c r="I572" s="277">
        <v>8095</v>
      </c>
    </row>
    <row r="573" spans="1:9" ht="15">
      <c r="A573" s="37">
        <v>571</v>
      </c>
      <c r="B573" s="40" t="s">
        <v>1441</v>
      </c>
      <c r="C573" s="40" t="s">
        <v>1442</v>
      </c>
      <c r="D573" s="113">
        <v>44378</v>
      </c>
      <c r="E573" s="38" t="s">
        <v>21</v>
      </c>
      <c r="F573" s="42">
        <v>46</v>
      </c>
      <c r="G573" s="39">
        <v>1</v>
      </c>
      <c r="H573" s="127">
        <v>11971768</v>
      </c>
      <c r="I573" s="127">
        <v>8548</v>
      </c>
    </row>
    <row r="574" spans="1:9" ht="15">
      <c r="A574" s="37">
        <v>572</v>
      </c>
      <c r="B574" s="40" t="s">
        <v>1742</v>
      </c>
      <c r="C574" s="40" t="s">
        <v>1743</v>
      </c>
      <c r="D574" s="138">
        <v>44693</v>
      </c>
      <c r="E574" s="38" t="s">
        <v>24</v>
      </c>
      <c r="F574" s="42">
        <v>53</v>
      </c>
      <c r="G574" s="39">
        <v>1</v>
      </c>
      <c r="H574" s="130">
        <v>11912495</v>
      </c>
      <c r="I574" s="130">
        <v>7028</v>
      </c>
    </row>
    <row r="575" spans="1:9" ht="15">
      <c r="A575" s="37">
        <v>573</v>
      </c>
      <c r="B575" s="40" t="s">
        <v>1839</v>
      </c>
      <c r="C575" s="40" t="s">
        <v>1840</v>
      </c>
      <c r="D575" s="138">
        <v>44819</v>
      </c>
      <c r="E575" s="38" t="s">
        <v>30</v>
      </c>
      <c r="F575" s="42">
        <v>61</v>
      </c>
      <c r="G575" s="39">
        <v>1</v>
      </c>
      <c r="H575" s="130">
        <v>11912405</v>
      </c>
      <c r="I575" s="130">
        <v>7893</v>
      </c>
    </row>
    <row r="576" spans="1:9" ht="15">
      <c r="A576" s="37">
        <v>574</v>
      </c>
      <c r="B576" s="54">
        <v>1945</v>
      </c>
      <c r="C576" s="54">
        <v>1945</v>
      </c>
      <c r="D576" s="113">
        <v>42845</v>
      </c>
      <c r="E576" s="41" t="s">
        <v>1118</v>
      </c>
      <c r="F576" s="42">
        <v>29</v>
      </c>
      <c r="G576" s="39">
        <v>1</v>
      </c>
      <c r="H576" s="55">
        <v>11737512</v>
      </c>
      <c r="I576" s="55">
        <v>9633</v>
      </c>
    </row>
    <row r="577" spans="1:9" ht="15">
      <c r="A577" s="37">
        <v>575</v>
      </c>
      <c r="B577" s="40" t="s">
        <v>1850</v>
      </c>
      <c r="C577" s="40" t="s">
        <v>1851</v>
      </c>
      <c r="D577" s="138">
        <v>44833</v>
      </c>
      <c r="E577" s="38" t="s">
        <v>67</v>
      </c>
      <c r="F577" s="42">
        <v>41</v>
      </c>
      <c r="G577" s="39">
        <v>1</v>
      </c>
      <c r="H577" s="130">
        <v>11708245</v>
      </c>
      <c r="I577" s="130">
        <v>7532</v>
      </c>
    </row>
    <row r="578" spans="1:9" ht="15">
      <c r="A578" s="37">
        <v>576</v>
      </c>
      <c r="B578" s="38" t="s">
        <v>318</v>
      </c>
      <c r="C578" s="38" t="s">
        <v>319</v>
      </c>
      <c r="D578" s="113">
        <v>43678</v>
      </c>
      <c r="E578" s="38" t="s">
        <v>159</v>
      </c>
      <c r="F578" s="42">
        <v>29</v>
      </c>
      <c r="G578" s="39">
        <v>1</v>
      </c>
      <c r="H578" s="55">
        <v>11662948</v>
      </c>
      <c r="I578" s="106">
        <v>7935</v>
      </c>
    </row>
    <row r="579" spans="1:9" ht="15">
      <c r="A579" s="37">
        <v>577</v>
      </c>
      <c r="B579" s="40" t="s">
        <v>1314</v>
      </c>
      <c r="C579" s="40" t="s">
        <v>1315</v>
      </c>
      <c r="D579" s="113">
        <v>42691</v>
      </c>
      <c r="E579" s="41" t="s">
        <v>30</v>
      </c>
      <c r="F579" s="42">
        <v>30</v>
      </c>
      <c r="G579" s="39">
        <v>1</v>
      </c>
      <c r="H579" s="107">
        <v>11606695</v>
      </c>
      <c r="I579" s="107">
        <v>8111</v>
      </c>
    </row>
    <row r="580" spans="1:9" ht="15">
      <c r="A580" s="37">
        <v>578</v>
      </c>
      <c r="B580" s="40" t="s">
        <v>1117</v>
      </c>
      <c r="C580" s="40" t="s">
        <v>1117</v>
      </c>
      <c r="D580" s="113">
        <v>42845</v>
      </c>
      <c r="E580" s="41" t="s">
        <v>159</v>
      </c>
      <c r="F580" s="42">
        <v>22</v>
      </c>
      <c r="G580" s="39">
        <v>1</v>
      </c>
      <c r="H580" s="55">
        <v>11605215</v>
      </c>
      <c r="I580" s="55">
        <v>7789</v>
      </c>
    </row>
    <row r="581" spans="1:9" ht="15">
      <c r="A581" s="37">
        <v>579</v>
      </c>
      <c r="B581" s="40" t="s">
        <v>1068</v>
      </c>
      <c r="C581" s="40" t="s">
        <v>1069</v>
      </c>
      <c r="D581" s="113">
        <v>42922</v>
      </c>
      <c r="E581" s="41" t="s">
        <v>151</v>
      </c>
      <c r="F581" s="42">
        <v>38</v>
      </c>
      <c r="G581" s="39">
        <v>1</v>
      </c>
      <c r="H581" s="55">
        <v>11595904</v>
      </c>
      <c r="I581" s="106">
        <v>8194</v>
      </c>
    </row>
    <row r="582" spans="1:9" ht="15">
      <c r="A582" s="37">
        <v>580</v>
      </c>
      <c r="B582" s="40" t="s">
        <v>609</v>
      </c>
      <c r="C582" s="40" t="s">
        <v>610</v>
      </c>
      <c r="D582" s="113">
        <v>43391</v>
      </c>
      <c r="E582" s="38" t="s">
        <v>30</v>
      </c>
      <c r="F582" s="42">
        <v>48</v>
      </c>
      <c r="G582" s="39">
        <v>1</v>
      </c>
      <c r="H582" s="277">
        <v>11548794</v>
      </c>
      <c r="I582" s="277">
        <v>8591</v>
      </c>
    </row>
    <row r="583" spans="1:9" ht="15">
      <c r="A583" s="37">
        <v>581</v>
      </c>
      <c r="B583" s="45" t="s">
        <v>1316</v>
      </c>
      <c r="C583" s="45" t="s">
        <v>1317</v>
      </c>
      <c r="D583" s="113">
        <v>42754</v>
      </c>
      <c r="E583" s="48" t="s">
        <v>15</v>
      </c>
      <c r="F583" s="43">
        <v>21</v>
      </c>
      <c r="G583" s="39">
        <v>1</v>
      </c>
      <c r="H583" s="55">
        <v>11158180</v>
      </c>
      <c r="I583" s="55">
        <v>7686</v>
      </c>
    </row>
    <row r="584" spans="1:9" ht="15">
      <c r="A584" s="37">
        <v>582</v>
      </c>
      <c r="B584" s="40" t="s">
        <v>464</v>
      </c>
      <c r="C584" s="40" t="s">
        <v>465</v>
      </c>
      <c r="D584" s="113">
        <v>43545</v>
      </c>
      <c r="E584" s="38" t="s">
        <v>15</v>
      </c>
      <c r="F584" s="42">
        <v>33</v>
      </c>
      <c r="G584" s="39">
        <v>1</v>
      </c>
      <c r="H584" s="55">
        <v>11120720</v>
      </c>
      <c r="I584" s="55">
        <v>7237</v>
      </c>
    </row>
    <row r="585" spans="1:9" ht="15">
      <c r="A585" s="37">
        <v>583</v>
      </c>
      <c r="B585" s="40" t="s">
        <v>2013</v>
      </c>
      <c r="C585" s="40" t="s">
        <v>2014</v>
      </c>
      <c r="D585" s="138">
        <v>44980</v>
      </c>
      <c r="E585" s="38" t="s">
        <v>15</v>
      </c>
      <c r="F585" s="42">
        <v>38</v>
      </c>
      <c r="G585" s="39">
        <v>1</v>
      </c>
      <c r="H585" s="130">
        <v>11120615</v>
      </c>
      <c r="I585" s="130">
        <v>5443</v>
      </c>
    </row>
    <row r="586" spans="1:9" ht="15">
      <c r="A586" s="37">
        <v>584</v>
      </c>
      <c r="B586" s="40" t="s">
        <v>1761</v>
      </c>
      <c r="C586" s="40" t="s">
        <v>1761</v>
      </c>
      <c r="D586" s="138">
        <v>44721</v>
      </c>
      <c r="E586" s="38" t="s">
        <v>15</v>
      </c>
      <c r="F586" s="42">
        <v>55</v>
      </c>
      <c r="G586" s="39">
        <v>1</v>
      </c>
      <c r="H586" s="130">
        <v>11114700</v>
      </c>
      <c r="I586" s="130">
        <v>7215</v>
      </c>
    </row>
    <row r="587" spans="1:9" ht="15">
      <c r="A587" s="37">
        <v>585</v>
      </c>
      <c r="B587" s="46" t="s">
        <v>939</v>
      </c>
      <c r="C587" s="40" t="s">
        <v>940</v>
      </c>
      <c r="D587" s="113">
        <v>43062</v>
      </c>
      <c r="E587" s="41" t="s">
        <v>21</v>
      </c>
      <c r="F587" s="42"/>
      <c r="G587" s="39">
        <v>1</v>
      </c>
      <c r="H587" s="55">
        <v>11004735</v>
      </c>
      <c r="I587" s="55">
        <v>7562</v>
      </c>
    </row>
    <row r="588" spans="1:9" ht="15">
      <c r="A588" s="37">
        <v>586</v>
      </c>
      <c r="B588" s="45" t="s">
        <v>1174</v>
      </c>
      <c r="C588" s="45" t="s">
        <v>1175</v>
      </c>
      <c r="D588" s="113">
        <v>42789</v>
      </c>
      <c r="E588" s="41" t="s">
        <v>15</v>
      </c>
      <c r="F588" s="42">
        <v>26</v>
      </c>
      <c r="G588" s="39">
        <v>1</v>
      </c>
      <c r="H588" s="55">
        <v>10994877</v>
      </c>
      <c r="I588" s="55">
        <v>7640</v>
      </c>
    </row>
    <row r="589" spans="1:9" ht="15">
      <c r="A589" s="37">
        <v>587</v>
      </c>
      <c r="B589" s="38" t="s">
        <v>689</v>
      </c>
      <c r="C589" s="38" t="s">
        <v>690</v>
      </c>
      <c r="D589" s="113">
        <v>43328</v>
      </c>
      <c r="E589" s="38" t="s">
        <v>21</v>
      </c>
      <c r="F589" s="42"/>
      <c r="G589" s="39">
        <v>1</v>
      </c>
      <c r="H589" s="55">
        <v>10982038</v>
      </c>
      <c r="I589" s="55">
        <v>8157</v>
      </c>
    </row>
    <row r="590" spans="1:9" ht="15">
      <c r="A590" s="37">
        <v>588</v>
      </c>
      <c r="B590" s="40" t="s">
        <v>1660</v>
      </c>
      <c r="C590" s="40" t="s">
        <v>1661</v>
      </c>
      <c r="D590" s="138">
        <v>44581</v>
      </c>
      <c r="E590" s="38" t="s">
        <v>21</v>
      </c>
      <c r="F590" s="42"/>
      <c r="G590" s="39">
        <v>1</v>
      </c>
      <c r="H590" s="130">
        <v>10974022</v>
      </c>
      <c r="I590" s="130">
        <v>6018</v>
      </c>
    </row>
    <row r="591" spans="1:9" ht="15">
      <c r="A591" s="37">
        <v>589</v>
      </c>
      <c r="B591" s="38" t="s">
        <v>400</v>
      </c>
      <c r="C591" s="38" t="s">
        <v>400</v>
      </c>
      <c r="D591" s="113">
        <v>43419</v>
      </c>
      <c r="E591" s="38" t="s">
        <v>36</v>
      </c>
      <c r="F591" s="42"/>
      <c r="G591" s="39">
        <v>1</v>
      </c>
      <c r="H591" s="277">
        <v>10896630</v>
      </c>
      <c r="I591" s="277">
        <v>7841</v>
      </c>
    </row>
    <row r="592" spans="1:9" ht="15">
      <c r="A592" s="37">
        <v>590</v>
      </c>
      <c r="B592" s="40" t="s">
        <v>2007</v>
      </c>
      <c r="C592" s="40" t="s">
        <v>2008</v>
      </c>
      <c r="D592" s="138">
        <v>44966</v>
      </c>
      <c r="E592" s="38" t="s">
        <v>21</v>
      </c>
      <c r="F592" s="42"/>
      <c r="G592" s="39">
        <v>1</v>
      </c>
      <c r="H592" s="130">
        <v>10873465</v>
      </c>
      <c r="I592" s="130">
        <v>5265</v>
      </c>
    </row>
    <row r="593" spans="1:9" ht="15">
      <c r="A593" s="37">
        <v>591</v>
      </c>
      <c r="B593" s="38" t="s">
        <v>839</v>
      </c>
      <c r="C593" s="38" t="s">
        <v>840</v>
      </c>
      <c r="D593" s="113">
        <v>43174</v>
      </c>
      <c r="E593" s="38" t="s">
        <v>30</v>
      </c>
      <c r="F593" s="42">
        <v>23</v>
      </c>
      <c r="G593" s="39">
        <v>1</v>
      </c>
      <c r="H593" s="55">
        <v>10846750</v>
      </c>
      <c r="I593" s="55">
        <v>7433</v>
      </c>
    </row>
    <row r="594" spans="1:9" ht="15">
      <c r="A594" s="37">
        <v>592</v>
      </c>
      <c r="B594" s="40" t="s">
        <v>1548</v>
      </c>
      <c r="C594" s="40" t="s">
        <v>1549</v>
      </c>
      <c r="D594" s="138">
        <v>44462</v>
      </c>
      <c r="E594" s="38" t="s">
        <v>67</v>
      </c>
      <c r="F594" s="42"/>
      <c r="G594" s="39">
        <v>1</v>
      </c>
      <c r="H594" s="130">
        <v>10843370</v>
      </c>
      <c r="I594" s="130">
        <v>6958</v>
      </c>
    </row>
    <row r="595" spans="1:9" ht="15">
      <c r="A595" s="37">
        <v>593</v>
      </c>
      <c r="B595" s="40" t="s">
        <v>1870</v>
      </c>
      <c r="C595" s="40" t="s">
        <v>1871</v>
      </c>
      <c r="D595" s="138">
        <v>44854</v>
      </c>
      <c r="E595" s="38" t="s">
        <v>24</v>
      </c>
      <c r="F595" s="42">
        <v>38</v>
      </c>
      <c r="G595" s="39">
        <v>1</v>
      </c>
      <c r="H595" s="130">
        <v>10811365</v>
      </c>
      <c r="I595" s="130">
        <v>5707</v>
      </c>
    </row>
    <row r="596" spans="1:9" ht="15">
      <c r="A596" s="37">
        <v>594</v>
      </c>
      <c r="B596" s="40" t="s">
        <v>1820</v>
      </c>
      <c r="C596" s="40" t="s">
        <v>1821</v>
      </c>
      <c r="D596" s="138">
        <v>44805</v>
      </c>
      <c r="E596" s="38" t="s">
        <v>67</v>
      </c>
      <c r="F596" s="42">
        <v>42</v>
      </c>
      <c r="G596" s="39">
        <v>1</v>
      </c>
      <c r="H596" s="130">
        <v>10784800</v>
      </c>
      <c r="I596" s="130">
        <v>6547</v>
      </c>
    </row>
    <row r="597" spans="1:9" ht="15">
      <c r="A597" s="37">
        <v>595</v>
      </c>
      <c r="B597" s="38" t="s">
        <v>1153</v>
      </c>
      <c r="C597" s="38" t="s">
        <v>1154</v>
      </c>
      <c r="D597" s="113">
        <v>42810</v>
      </c>
      <c r="E597" s="38" t="s">
        <v>151</v>
      </c>
      <c r="F597" s="43">
        <v>25</v>
      </c>
      <c r="G597" s="39">
        <v>1</v>
      </c>
      <c r="H597" s="55">
        <v>10782754</v>
      </c>
      <c r="I597" s="55">
        <v>7560</v>
      </c>
    </row>
    <row r="598" spans="1:9" ht="15">
      <c r="A598" s="37">
        <v>596</v>
      </c>
      <c r="B598" s="40" t="s">
        <v>1783</v>
      </c>
      <c r="C598" s="40" t="s">
        <v>1784</v>
      </c>
      <c r="D598" s="138">
        <v>44763</v>
      </c>
      <c r="E598" s="38" t="s">
        <v>21</v>
      </c>
      <c r="F598" s="42"/>
      <c r="G598" s="39">
        <v>1</v>
      </c>
      <c r="H598" s="130">
        <v>10747445</v>
      </c>
      <c r="I598" s="130">
        <v>6372</v>
      </c>
    </row>
    <row r="599" spans="1:9" ht="15">
      <c r="A599" s="37">
        <v>597</v>
      </c>
      <c r="B599" s="38" t="s">
        <v>837</v>
      </c>
      <c r="C599" s="38" t="s">
        <v>838</v>
      </c>
      <c r="D599" s="113">
        <v>43174</v>
      </c>
      <c r="E599" s="38" t="s">
        <v>15</v>
      </c>
      <c r="F599" s="42">
        <v>35</v>
      </c>
      <c r="G599" s="39">
        <v>1</v>
      </c>
      <c r="H599" s="55">
        <v>10731765</v>
      </c>
      <c r="I599" s="55">
        <v>6904</v>
      </c>
    </row>
    <row r="600" spans="1:9" ht="15">
      <c r="A600" s="37">
        <v>598</v>
      </c>
      <c r="B600" s="40" t="s">
        <v>1753</v>
      </c>
      <c r="C600" s="40" t="s">
        <v>1754</v>
      </c>
      <c r="D600" s="138">
        <v>44714</v>
      </c>
      <c r="E600" s="38" t="s">
        <v>30</v>
      </c>
      <c r="F600" s="42">
        <v>55</v>
      </c>
      <c r="G600" s="39">
        <v>1</v>
      </c>
      <c r="H600" s="130">
        <v>10731485</v>
      </c>
      <c r="I600" s="130">
        <v>6494</v>
      </c>
    </row>
    <row r="601" spans="1:9" ht="15">
      <c r="A601" s="37">
        <v>599</v>
      </c>
      <c r="B601" s="40" t="s">
        <v>1822</v>
      </c>
      <c r="C601" s="40" t="s">
        <v>1823</v>
      </c>
      <c r="D601" s="138">
        <v>44805</v>
      </c>
      <c r="E601" s="38" t="s">
        <v>21</v>
      </c>
      <c r="F601" s="42"/>
      <c r="G601" s="84">
        <v>1</v>
      </c>
      <c r="H601" s="130">
        <v>10692025</v>
      </c>
      <c r="I601" s="130">
        <v>7078</v>
      </c>
    </row>
    <row r="602" spans="1:9" ht="15">
      <c r="A602" s="37">
        <v>600</v>
      </c>
      <c r="B602" s="40" t="s">
        <v>1938</v>
      </c>
      <c r="C602" s="40" t="s">
        <v>1938</v>
      </c>
      <c r="D602" s="138">
        <v>44903</v>
      </c>
      <c r="E602" s="38" t="s">
        <v>15</v>
      </c>
      <c r="F602" s="42">
        <v>55</v>
      </c>
      <c r="G602" s="39">
        <v>1</v>
      </c>
      <c r="H602" s="274">
        <v>10666265</v>
      </c>
      <c r="I602" s="254">
        <v>6340</v>
      </c>
    </row>
    <row r="603" spans="1:9" ht="15">
      <c r="A603" s="37">
        <v>601</v>
      </c>
      <c r="B603" s="40" t="s">
        <v>1755</v>
      </c>
      <c r="C603" s="40" t="s">
        <v>1756</v>
      </c>
      <c r="D603" s="138">
        <v>44714</v>
      </c>
      <c r="E603" s="38" t="s">
        <v>39</v>
      </c>
      <c r="F603" s="42">
        <v>49</v>
      </c>
      <c r="G603" s="39">
        <v>1</v>
      </c>
      <c r="H603" s="130">
        <v>10649875</v>
      </c>
      <c r="I603" s="130">
        <v>6125</v>
      </c>
    </row>
    <row r="604" spans="1:9" ht="15">
      <c r="A604" s="37">
        <v>602</v>
      </c>
      <c r="B604" s="38" t="s">
        <v>640</v>
      </c>
      <c r="C604" s="38" t="s">
        <v>641</v>
      </c>
      <c r="D604" s="113">
        <v>43370</v>
      </c>
      <c r="E604" s="38" t="s">
        <v>24</v>
      </c>
      <c r="F604" s="42">
        <v>39</v>
      </c>
      <c r="G604" s="39">
        <v>1</v>
      </c>
      <c r="H604" s="277">
        <v>10645501</v>
      </c>
      <c r="I604" s="277">
        <v>7301</v>
      </c>
    </row>
    <row r="605" spans="1:9" ht="15">
      <c r="A605" s="37">
        <v>603</v>
      </c>
      <c r="B605" s="40" t="s">
        <v>984</v>
      </c>
      <c r="C605" s="40" t="s">
        <v>985</v>
      </c>
      <c r="D605" s="113">
        <v>43006</v>
      </c>
      <c r="E605" s="41" t="s">
        <v>67</v>
      </c>
      <c r="F605" s="42"/>
      <c r="G605" s="39">
        <v>1</v>
      </c>
      <c r="H605" s="55">
        <v>10624493</v>
      </c>
      <c r="I605" s="55">
        <v>7938</v>
      </c>
    </row>
    <row r="606" spans="1:9" ht="15">
      <c r="A606" s="37">
        <v>604</v>
      </c>
      <c r="B606" s="40" t="s">
        <v>806</v>
      </c>
      <c r="C606" s="40" t="s">
        <v>807</v>
      </c>
      <c r="D606" s="113">
        <v>43209</v>
      </c>
      <c r="E606" s="41" t="s">
        <v>30</v>
      </c>
      <c r="F606" s="42">
        <v>24</v>
      </c>
      <c r="G606" s="39">
        <v>1</v>
      </c>
      <c r="H606" s="55">
        <v>10595595</v>
      </c>
      <c r="I606" s="55">
        <v>7169</v>
      </c>
    </row>
    <row r="607" spans="1:9" ht="15">
      <c r="A607" s="37">
        <v>605</v>
      </c>
      <c r="B607" s="38" t="s">
        <v>593</v>
      </c>
      <c r="C607" s="38" t="s">
        <v>594</v>
      </c>
      <c r="D607" s="113">
        <v>43440</v>
      </c>
      <c r="E607" s="38" t="s">
        <v>30</v>
      </c>
      <c r="F607" s="42">
        <v>21</v>
      </c>
      <c r="G607" s="39">
        <v>1</v>
      </c>
      <c r="H607" s="277">
        <v>10578430</v>
      </c>
      <c r="I607" s="277">
        <v>7090</v>
      </c>
    </row>
    <row r="608" spans="1:9" ht="15">
      <c r="A608" s="37">
        <v>606</v>
      </c>
      <c r="B608" s="40" t="s">
        <v>1720</v>
      </c>
      <c r="C608" s="40" t="s">
        <v>1721</v>
      </c>
      <c r="D608" s="138">
        <v>44672</v>
      </c>
      <c r="E608" s="38" t="s">
        <v>39</v>
      </c>
      <c r="F608" s="42">
        <v>32</v>
      </c>
      <c r="G608" s="39">
        <v>1</v>
      </c>
      <c r="H608" s="130">
        <v>10567115</v>
      </c>
      <c r="I608" s="130">
        <v>5980</v>
      </c>
    </row>
    <row r="609" spans="1:9" ht="15">
      <c r="A609" s="37">
        <v>607</v>
      </c>
      <c r="B609" s="38" t="s">
        <v>1318</v>
      </c>
      <c r="C609" s="38" t="s">
        <v>1319</v>
      </c>
      <c r="D609" s="113">
        <v>42628</v>
      </c>
      <c r="E609" s="38" t="s">
        <v>159</v>
      </c>
      <c r="F609" s="109">
        <v>33</v>
      </c>
      <c r="G609" s="39">
        <v>1</v>
      </c>
      <c r="H609" s="107">
        <v>10505476</v>
      </c>
      <c r="I609" s="55">
        <v>7521</v>
      </c>
    </row>
    <row r="610" spans="1:9" ht="15">
      <c r="A610" s="37">
        <v>608</v>
      </c>
      <c r="B610" s="40" t="s">
        <v>1054</v>
      </c>
      <c r="C610" s="40" t="s">
        <v>1055</v>
      </c>
      <c r="D610" s="113">
        <v>42943</v>
      </c>
      <c r="E610" s="41" t="s">
        <v>159</v>
      </c>
      <c r="F610" s="42">
        <v>48</v>
      </c>
      <c r="G610" s="39">
        <v>1</v>
      </c>
      <c r="H610" s="107">
        <v>10408784</v>
      </c>
      <c r="I610" s="106">
        <v>8341</v>
      </c>
    </row>
    <row r="611" spans="1:9" ht="15">
      <c r="A611" s="37">
        <v>609</v>
      </c>
      <c r="B611" s="40" t="s">
        <v>1966</v>
      </c>
      <c r="C611" s="40" t="s">
        <v>1967</v>
      </c>
      <c r="D611" s="138">
        <v>44931</v>
      </c>
      <c r="E611" s="38" t="s">
        <v>30</v>
      </c>
      <c r="F611" s="42">
        <v>47</v>
      </c>
      <c r="G611" s="39">
        <v>1</v>
      </c>
      <c r="H611" s="130">
        <v>10330483</v>
      </c>
      <c r="I611" s="130">
        <v>5453</v>
      </c>
    </row>
    <row r="612" spans="1:9" ht="15">
      <c r="A612" s="37">
        <v>610</v>
      </c>
      <c r="B612" s="40" t="s">
        <v>266</v>
      </c>
      <c r="C612" s="40" t="s">
        <v>267</v>
      </c>
      <c r="D612" s="113">
        <v>43734</v>
      </c>
      <c r="E612" s="41" t="s">
        <v>159</v>
      </c>
      <c r="F612" s="42">
        <v>62</v>
      </c>
      <c r="G612" s="39">
        <v>1</v>
      </c>
      <c r="H612" s="55">
        <v>10282000</v>
      </c>
      <c r="I612" s="55">
        <v>7484</v>
      </c>
    </row>
    <row r="613" spans="1:9" ht="15">
      <c r="A613" s="37">
        <v>611</v>
      </c>
      <c r="B613" s="38" t="s">
        <v>46</v>
      </c>
      <c r="C613" s="38" t="s">
        <v>46</v>
      </c>
      <c r="D613" s="113">
        <v>44049</v>
      </c>
      <c r="E613" s="38" t="s">
        <v>39</v>
      </c>
      <c r="F613" s="42">
        <v>45</v>
      </c>
      <c r="G613" s="39">
        <v>1</v>
      </c>
      <c r="H613" s="106">
        <v>10266805</v>
      </c>
      <c r="I613" s="106">
        <v>6888</v>
      </c>
    </row>
    <row r="614" spans="1:9" ht="15">
      <c r="A614" s="37">
        <v>612</v>
      </c>
      <c r="B614" s="40" t="s">
        <v>2009</v>
      </c>
      <c r="C614" s="40" t="s">
        <v>2009</v>
      </c>
      <c r="D614" s="138">
        <v>44973</v>
      </c>
      <c r="E614" s="38" t="s">
        <v>24</v>
      </c>
      <c r="F614" s="42">
        <v>22</v>
      </c>
      <c r="G614" s="39">
        <v>1</v>
      </c>
      <c r="H614" s="130">
        <v>10178520</v>
      </c>
      <c r="I614" s="130">
        <v>5029</v>
      </c>
    </row>
    <row r="615" spans="1:9" ht="15">
      <c r="A615" s="37">
        <v>613</v>
      </c>
      <c r="B615" s="38" t="s">
        <v>282</v>
      </c>
      <c r="C615" s="38" t="s">
        <v>283</v>
      </c>
      <c r="D615" s="113">
        <v>43720</v>
      </c>
      <c r="E615" s="38" t="s">
        <v>151</v>
      </c>
      <c r="F615" s="42">
        <v>45</v>
      </c>
      <c r="G615" s="39">
        <v>1</v>
      </c>
      <c r="H615" s="55">
        <v>10159010</v>
      </c>
      <c r="I615" s="106">
        <v>7625</v>
      </c>
    </row>
    <row r="616" spans="1:9" ht="15">
      <c r="A616" s="37">
        <v>614</v>
      </c>
      <c r="B616" s="38" t="s">
        <v>391</v>
      </c>
      <c r="C616" s="38" t="s">
        <v>392</v>
      </c>
      <c r="D616" s="113">
        <v>43615</v>
      </c>
      <c r="E616" s="38" t="s">
        <v>67</v>
      </c>
      <c r="F616" s="42">
        <v>30</v>
      </c>
      <c r="G616" s="39">
        <v>1</v>
      </c>
      <c r="H616" s="55">
        <v>10133110</v>
      </c>
      <c r="I616" s="106">
        <v>6920</v>
      </c>
    </row>
    <row r="617" spans="1:9" ht="15">
      <c r="A617" s="37">
        <v>615</v>
      </c>
      <c r="B617" s="40" t="s">
        <v>1538</v>
      </c>
      <c r="C617" s="40" t="s">
        <v>1539</v>
      </c>
      <c r="D617" s="138">
        <v>44455</v>
      </c>
      <c r="E617" s="38" t="s">
        <v>39</v>
      </c>
      <c r="F617" s="42">
        <v>32</v>
      </c>
      <c r="G617" s="39">
        <v>1</v>
      </c>
      <c r="H617" s="124">
        <v>10014360</v>
      </c>
      <c r="I617" s="124">
        <v>6017</v>
      </c>
    </row>
    <row r="618" spans="1:9" ht="15">
      <c r="A618" s="37">
        <v>616</v>
      </c>
      <c r="B618" s="38" t="s">
        <v>734</v>
      </c>
      <c r="C618" s="38" t="s">
        <v>735</v>
      </c>
      <c r="D618" s="113">
        <v>43314</v>
      </c>
      <c r="E618" s="38" t="s">
        <v>30</v>
      </c>
      <c r="F618" s="42">
        <v>18</v>
      </c>
      <c r="G618" s="39">
        <v>1</v>
      </c>
      <c r="H618" s="55">
        <v>10009330</v>
      </c>
      <c r="I618" s="55">
        <v>6783</v>
      </c>
    </row>
    <row r="619" spans="1:9" ht="15">
      <c r="A619" s="37">
        <v>617</v>
      </c>
      <c r="B619" s="40" t="s">
        <v>1652</v>
      </c>
      <c r="C619" s="40" t="s">
        <v>1653</v>
      </c>
      <c r="D619" s="138">
        <v>44574</v>
      </c>
      <c r="E619" s="38" t="s">
        <v>21</v>
      </c>
      <c r="F619" s="42"/>
      <c r="G619" s="39">
        <v>1</v>
      </c>
      <c r="H619" s="130">
        <v>9863280</v>
      </c>
      <c r="I619" s="130">
        <v>6004</v>
      </c>
    </row>
    <row r="620" spans="1:9" ht="15">
      <c r="A620" s="37">
        <v>618</v>
      </c>
      <c r="B620" s="40" t="s">
        <v>1620</v>
      </c>
      <c r="C620" s="40" t="s">
        <v>1620</v>
      </c>
      <c r="D620" s="138">
        <v>44539</v>
      </c>
      <c r="E620" s="38" t="s">
        <v>67</v>
      </c>
      <c r="F620" s="176"/>
      <c r="G620" s="39">
        <v>1</v>
      </c>
      <c r="H620" s="130">
        <v>9847490</v>
      </c>
      <c r="I620" s="130">
        <v>6044</v>
      </c>
    </row>
    <row r="621" spans="1:9" ht="15">
      <c r="A621" s="37">
        <v>619</v>
      </c>
      <c r="B621" s="38" t="s">
        <v>923</v>
      </c>
      <c r="C621" s="38" t="s">
        <v>924</v>
      </c>
      <c r="D621" s="113">
        <v>43083</v>
      </c>
      <c r="E621" s="41" t="s">
        <v>36</v>
      </c>
      <c r="F621" s="109"/>
      <c r="G621" s="39">
        <v>1</v>
      </c>
      <c r="H621" s="55">
        <v>9843412</v>
      </c>
      <c r="I621" s="55">
        <v>7133</v>
      </c>
    </row>
    <row r="622" spans="1:9" ht="15">
      <c r="A622" s="37">
        <v>620</v>
      </c>
      <c r="B622" s="40" t="s">
        <v>1467</v>
      </c>
      <c r="C622" s="40" t="s">
        <v>1467</v>
      </c>
      <c r="D622" s="123">
        <v>44392</v>
      </c>
      <c r="E622" s="38" t="s">
        <v>21</v>
      </c>
      <c r="F622" s="42">
        <v>64</v>
      </c>
      <c r="G622" s="39">
        <v>1</v>
      </c>
      <c r="H622" s="130">
        <v>9671405</v>
      </c>
      <c r="I622" s="130">
        <v>7957</v>
      </c>
    </row>
    <row r="623" spans="1:9" ht="15">
      <c r="A623" s="37">
        <v>621</v>
      </c>
      <c r="B623" s="40" t="s">
        <v>913</v>
      </c>
      <c r="C623" s="40" t="s">
        <v>914</v>
      </c>
      <c r="D623" s="113">
        <v>43097</v>
      </c>
      <c r="E623" s="41" t="s">
        <v>151</v>
      </c>
      <c r="F623" s="42"/>
      <c r="G623" s="39">
        <v>1</v>
      </c>
      <c r="H623" s="55">
        <v>9620305</v>
      </c>
      <c r="I623" s="55">
        <v>6765</v>
      </c>
    </row>
    <row r="624" spans="1:9" ht="15">
      <c r="A624" s="37">
        <v>622</v>
      </c>
      <c r="B624" s="40" t="s">
        <v>1825</v>
      </c>
      <c r="C624" s="40" t="s">
        <v>1826</v>
      </c>
      <c r="D624" s="138">
        <v>44812</v>
      </c>
      <c r="E624" s="38" t="s">
        <v>39</v>
      </c>
      <c r="F624" s="42">
        <v>50</v>
      </c>
      <c r="G624" s="39">
        <v>1</v>
      </c>
      <c r="H624" s="130">
        <v>9609955</v>
      </c>
      <c r="I624" s="130">
        <v>6254</v>
      </c>
    </row>
    <row r="625" spans="1:9" ht="15">
      <c r="A625" s="37">
        <v>623</v>
      </c>
      <c r="B625" s="38" t="s">
        <v>1320</v>
      </c>
      <c r="C625" s="38" t="s">
        <v>1320</v>
      </c>
      <c r="D625" s="113">
        <v>42705</v>
      </c>
      <c r="E625" s="38" t="s">
        <v>1321</v>
      </c>
      <c r="F625" s="43"/>
      <c r="G625" s="39">
        <v>1</v>
      </c>
      <c r="H625" s="107">
        <v>9563885</v>
      </c>
      <c r="I625" s="107">
        <v>8248</v>
      </c>
    </row>
    <row r="626" spans="1:9" ht="15">
      <c r="A626" s="37">
        <v>624</v>
      </c>
      <c r="B626" s="40" t="s">
        <v>863</v>
      </c>
      <c r="C626" s="40" t="s">
        <v>864</v>
      </c>
      <c r="D626" s="113">
        <v>43146</v>
      </c>
      <c r="E626" s="41" t="s">
        <v>36</v>
      </c>
      <c r="F626" s="42">
        <v>61</v>
      </c>
      <c r="G626" s="39">
        <v>1</v>
      </c>
      <c r="H626" s="55">
        <v>9546345</v>
      </c>
      <c r="I626" s="55">
        <v>7350</v>
      </c>
    </row>
    <row r="627" spans="1:9" ht="15">
      <c r="A627" s="37">
        <v>625</v>
      </c>
      <c r="B627" s="40" t="s">
        <v>58</v>
      </c>
      <c r="C627" s="40" t="s">
        <v>59</v>
      </c>
      <c r="D627" s="113">
        <v>44042</v>
      </c>
      <c r="E627" s="38" t="s">
        <v>24</v>
      </c>
      <c r="F627" s="42">
        <v>55</v>
      </c>
      <c r="G627" s="39">
        <v>1</v>
      </c>
      <c r="H627" s="55">
        <v>9509955</v>
      </c>
      <c r="I627" s="277">
        <v>6719</v>
      </c>
    </row>
    <row r="628" spans="1:9" ht="15">
      <c r="A628" s="37">
        <v>626</v>
      </c>
      <c r="B628" s="57" t="s">
        <v>1583</v>
      </c>
      <c r="C628" s="57" t="s">
        <v>1584</v>
      </c>
      <c r="D628" s="152">
        <v>44497</v>
      </c>
      <c r="E628" s="56" t="s">
        <v>21</v>
      </c>
      <c r="F628" s="85"/>
      <c r="G628" s="39">
        <v>1</v>
      </c>
      <c r="H628" s="130">
        <v>9491915</v>
      </c>
      <c r="I628" s="130">
        <v>6323</v>
      </c>
    </row>
    <row r="629" spans="1:9" ht="15">
      <c r="A629" s="37">
        <v>627</v>
      </c>
      <c r="B629" s="326" t="s">
        <v>2034</v>
      </c>
      <c r="C629" s="326" t="s">
        <v>2035</v>
      </c>
      <c r="D629" s="343">
        <v>44994</v>
      </c>
      <c r="E629" s="344" t="s">
        <v>30</v>
      </c>
      <c r="F629" s="342">
        <v>29</v>
      </c>
      <c r="G629" s="39">
        <v>1</v>
      </c>
      <c r="H629" s="130">
        <v>9333760</v>
      </c>
      <c r="I629" s="130">
        <v>4772</v>
      </c>
    </row>
    <row r="630" spans="1:9" ht="15">
      <c r="A630" s="37">
        <v>628</v>
      </c>
      <c r="B630" s="38" t="s">
        <v>1322</v>
      </c>
      <c r="C630" s="38" t="s">
        <v>1323</v>
      </c>
      <c r="D630" s="113">
        <v>42642</v>
      </c>
      <c r="E630" s="41" t="s">
        <v>21</v>
      </c>
      <c r="F630" s="43"/>
      <c r="G630" s="39">
        <v>1</v>
      </c>
      <c r="H630" s="107">
        <v>9317125</v>
      </c>
      <c r="I630" s="107">
        <v>6755</v>
      </c>
    </row>
    <row r="631" spans="1:9" ht="15">
      <c r="A631" s="37">
        <v>629</v>
      </c>
      <c r="B631" s="40" t="s">
        <v>1531</v>
      </c>
      <c r="C631" s="40" t="s">
        <v>1532</v>
      </c>
      <c r="D631" s="138">
        <v>44448</v>
      </c>
      <c r="E631" s="38" t="s">
        <v>21</v>
      </c>
      <c r="F631" s="42"/>
      <c r="G631" s="39">
        <v>1</v>
      </c>
      <c r="H631" s="130">
        <v>9249670</v>
      </c>
      <c r="I631" s="130">
        <v>5833</v>
      </c>
    </row>
    <row r="632" spans="1:9" ht="15">
      <c r="A632" s="37">
        <v>630</v>
      </c>
      <c r="B632" s="40" t="s">
        <v>1493</v>
      </c>
      <c r="C632" s="40" t="s">
        <v>1494</v>
      </c>
      <c r="D632" s="123">
        <v>44413</v>
      </c>
      <c r="E632" s="38" t="s">
        <v>41</v>
      </c>
      <c r="F632" s="42">
        <v>44</v>
      </c>
      <c r="G632" s="39">
        <v>1</v>
      </c>
      <c r="H632" s="130">
        <v>9242100</v>
      </c>
      <c r="I632" s="130">
        <v>6783</v>
      </c>
    </row>
    <row r="633" spans="1:9" ht="15">
      <c r="A633" s="37">
        <v>631</v>
      </c>
      <c r="B633" s="40" t="s">
        <v>960</v>
      </c>
      <c r="C633" s="40" t="s">
        <v>960</v>
      </c>
      <c r="D633" s="113">
        <v>43034</v>
      </c>
      <c r="E633" s="41" t="s">
        <v>407</v>
      </c>
      <c r="F633" s="42">
        <v>34</v>
      </c>
      <c r="G633" s="39">
        <v>1</v>
      </c>
      <c r="H633" s="55">
        <v>9187160</v>
      </c>
      <c r="I633" s="55">
        <v>9577</v>
      </c>
    </row>
    <row r="634" spans="1:9" ht="15">
      <c r="A634" s="37">
        <v>632</v>
      </c>
      <c r="B634" s="57" t="s">
        <v>1476</v>
      </c>
      <c r="C634" s="57" t="s">
        <v>1477</v>
      </c>
      <c r="D634" s="152">
        <v>44399</v>
      </c>
      <c r="E634" s="56" t="s">
        <v>30</v>
      </c>
      <c r="F634" s="85">
        <v>19</v>
      </c>
      <c r="G634" s="39">
        <v>1</v>
      </c>
      <c r="H634" s="130">
        <v>9150690</v>
      </c>
      <c r="I634" s="130">
        <v>5594</v>
      </c>
    </row>
    <row r="635" spans="1:9" ht="15">
      <c r="A635" s="37">
        <v>633</v>
      </c>
      <c r="B635" s="40" t="s">
        <v>1888</v>
      </c>
      <c r="C635" s="40" t="s">
        <v>1889</v>
      </c>
      <c r="D635" s="138">
        <v>44861</v>
      </c>
      <c r="E635" s="38" t="s">
        <v>30</v>
      </c>
      <c r="F635" s="42">
        <v>40</v>
      </c>
      <c r="G635" s="39">
        <v>1</v>
      </c>
      <c r="H635" s="130">
        <v>9115390</v>
      </c>
      <c r="I635" s="130">
        <v>4709</v>
      </c>
    </row>
    <row r="636" spans="1:9" ht="15">
      <c r="A636" s="37">
        <v>634</v>
      </c>
      <c r="B636" s="40" t="s">
        <v>47</v>
      </c>
      <c r="C636" s="40" t="s">
        <v>48</v>
      </c>
      <c r="D636" s="113">
        <v>44042</v>
      </c>
      <c r="E636" s="38" t="s">
        <v>39</v>
      </c>
      <c r="F636" s="42">
        <v>34</v>
      </c>
      <c r="G636" s="39">
        <v>1</v>
      </c>
      <c r="H636" s="55">
        <v>9065997</v>
      </c>
      <c r="I636" s="277">
        <v>6494</v>
      </c>
    </row>
    <row r="637" spans="1:9" ht="15">
      <c r="A637" s="37">
        <v>635</v>
      </c>
      <c r="B637" s="40" t="s">
        <v>1669</v>
      </c>
      <c r="C637" s="40" t="s">
        <v>1670</v>
      </c>
      <c r="D637" s="138">
        <v>44602</v>
      </c>
      <c r="E637" s="38" t="s">
        <v>30</v>
      </c>
      <c r="F637" s="42">
        <v>54</v>
      </c>
      <c r="G637" s="39">
        <v>1</v>
      </c>
      <c r="H637" s="130">
        <v>9044085</v>
      </c>
      <c r="I637" s="130">
        <v>5749</v>
      </c>
    </row>
    <row r="638" spans="1:9" ht="15">
      <c r="A638" s="37">
        <v>636</v>
      </c>
      <c r="B638" s="38" t="s">
        <v>1186</v>
      </c>
      <c r="C638" s="38" t="s">
        <v>1187</v>
      </c>
      <c r="D638" s="113">
        <v>42782</v>
      </c>
      <c r="E638" s="38" t="s">
        <v>21</v>
      </c>
      <c r="F638" s="43"/>
      <c r="G638" s="39">
        <v>1</v>
      </c>
      <c r="H638" s="55">
        <v>9043078</v>
      </c>
      <c r="I638" s="55">
        <v>6772</v>
      </c>
    </row>
    <row r="639" spans="1:9" ht="15">
      <c r="A639" s="37">
        <v>637</v>
      </c>
      <c r="B639" s="40" t="s">
        <v>2012</v>
      </c>
      <c r="C639" s="40" t="s">
        <v>2012</v>
      </c>
      <c r="D639" s="138">
        <v>44973</v>
      </c>
      <c r="E639" s="38" t="s">
        <v>21</v>
      </c>
      <c r="F639" s="42"/>
      <c r="G639" s="39">
        <v>1</v>
      </c>
      <c r="H639" s="130">
        <v>8968685</v>
      </c>
      <c r="I639" s="130">
        <v>5604</v>
      </c>
    </row>
    <row r="640" spans="1:9" ht="15">
      <c r="A640" s="37">
        <v>638</v>
      </c>
      <c r="B640" s="40" t="s">
        <v>290</v>
      </c>
      <c r="C640" s="40" t="s">
        <v>291</v>
      </c>
      <c r="D640" s="113">
        <v>43748</v>
      </c>
      <c r="E640" s="38" t="s">
        <v>159</v>
      </c>
      <c r="F640" s="42">
        <v>27</v>
      </c>
      <c r="G640" s="39">
        <v>1</v>
      </c>
      <c r="H640" s="55">
        <v>8940080</v>
      </c>
      <c r="I640" s="106">
        <v>5868</v>
      </c>
    </row>
    <row r="641" spans="1:9" ht="15">
      <c r="A641" s="37">
        <v>639</v>
      </c>
      <c r="B641" s="40" t="s">
        <v>1778</v>
      </c>
      <c r="C641" s="40" t="s">
        <v>1305</v>
      </c>
      <c r="D641" s="138">
        <v>44756</v>
      </c>
      <c r="E641" s="38" t="s">
        <v>30</v>
      </c>
      <c r="F641" s="42">
        <v>43</v>
      </c>
      <c r="G641" s="39">
        <v>1</v>
      </c>
      <c r="H641" s="130">
        <v>8888650</v>
      </c>
      <c r="I641" s="130">
        <v>5218</v>
      </c>
    </row>
    <row r="642" spans="1:9" ht="15">
      <c r="A642" s="37">
        <v>640</v>
      </c>
      <c r="B642" s="40" t="s">
        <v>172</v>
      </c>
      <c r="C642" s="40" t="s">
        <v>172</v>
      </c>
      <c r="D642" s="113">
        <v>43846</v>
      </c>
      <c r="E642" s="38" t="s">
        <v>21</v>
      </c>
      <c r="F642" s="42">
        <v>51</v>
      </c>
      <c r="G642" s="39">
        <v>1</v>
      </c>
      <c r="H642" s="55">
        <v>8844825</v>
      </c>
      <c r="I642" s="55">
        <v>5888</v>
      </c>
    </row>
    <row r="643" spans="1:9" ht="15">
      <c r="A643" s="37">
        <v>641</v>
      </c>
      <c r="B643" s="40" t="s">
        <v>1956</v>
      </c>
      <c r="C643" s="40" t="s">
        <v>1957</v>
      </c>
      <c r="D643" s="138">
        <v>44924</v>
      </c>
      <c r="E643" s="38" t="s">
        <v>36</v>
      </c>
      <c r="F643" s="42"/>
      <c r="G643" s="39">
        <v>1</v>
      </c>
      <c r="H643" s="130">
        <v>8804870</v>
      </c>
      <c r="I643" s="130">
        <v>4870</v>
      </c>
    </row>
    <row r="644" spans="1:9" ht="15">
      <c r="A644" s="37">
        <v>642</v>
      </c>
      <c r="B644" s="57" t="s">
        <v>1443</v>
      </c>
      <c r="C644" s="57" t="s">
        <v>1443</v>
      </c>
      <c r="D644" s="115">
        <v>44378</v>
      </c>
      <c r="E644" s="56" t="s">
        <v>24</v>
      </c>
      <c r="F644" s="85">
        <v>35</v>
      </c>
      <c r="G644" s="39">
        <v>1</v>
      </c>
      <c r="H644" s="127">
        <v>8798935</v>
      </c>
      <c r="I644" s="127">
        <v>5654</v>
      </c>
    </row>
    <row r="645" spans="1:9" ht="15">
      <c r="A645" s="37">
        <v>643</v>
      </c>
      <c r="B645" s="40" t="s">
        <v>1578</v>
      </c>
      <c r="C645" s="40" t="s">
        <v>1579</v>
      </c>
      <c r="D645" s="138">
        <v>44490</v>
      </c>
      <c r="E645" s="38" t="s">
        <v>30</v>
      </c>
      <c r="F645" s="42">
        <v>32</v>
      </c>
      <c r="G645" s="39">
        <v>1</v>
      </c>
      <c r="H645" s="130">
        <v>8778165</v>
      </c>
      <c r="I645" s="130">
        <v>5937</v>
      </c>
    </row>
    <row r="646" spans="1:9" ht="15">
      <c r="A646" s="37">
        <v>644</v>
      </c>
      <c r="B646" s="40" t="s">
        <v>1585</v>
      </c>
      <c r="C646" s="40" t="s">
        <v>1586</v>
      </c>
      <c r="D646" s="138">
        <v>44497</v>
      </c>
      <c r="E646" s="38" t="s">
        <v>67</v>
      </c>
      <c r="F646" s="42"/>
      <c r="G646" s="39">
        <v>1</v>
      </c>
      <c r="H646" s="130">
        <v>8686495</v>
      </c>
      <c r="I646" s="130">
        <v>5535</v>
      </c>
    </row>
    <row r="647" spans="1:9" ht="15">
      <c r="A647" s="37">
        <v>645</v>
      </c>
      <c r="B647" s="38" t="s">
        <v>703</v>
      </c>
      <c r="C647" s="38" t="s">
        <v>704</v>
      </c>
      <c r="D647" s="113">
        <v>43258</v>
      </c>
      <c r="E647" s="38" t="s">
        <v>257</v>
      </c>
      <c r="F647" s="42">
        <v>25</v>
      </c>
      <c r="G647" s="39">
        <v>1</v>
      </c>
      <c r="H647" s="55">
        <v>8655310</v>
      </c>
      <c r="I647" s="55">
        <v>6093</v>
      </c>
    </row>
    <row r="648" spans="1:9" ht="15">
      <c r="A648" s="37">
        <v>646</v>
      </c>
      <c r="B648" s="38" t="s">
        <v>170</v>
      </c>
      <c r="C648" s="38" t="s">
        <v>171</v>
      </c>
      <c r="D648" s="113">
        <v>43895</v>
      </c>
      <c r="E648" s="38" t="s">
        <v>30</v>
      </c>
      <c r="F648" s="42">
        <v>38</v>
      </c>
      <c r="G648" s="39">
        <v>1</v>
      </c>
      <c r="H648" s="55">
        <v>8632965</v>
      </c>
      <c r="I648" s="55">
        <v>5419</v>
      </c>
    </row>
    <row r="649" spans="1:9" ht="15">
      <c r="A649" s="37">
        <v>647</v>
      </c>
      <c r="B649" s="40" t="s">
        <v>1641</v>
      </c>
      <c r="C649" s="40" t="s">
        <v>1642</v>
      </c>
      <c r="D649" s="138">
        <v>44560</v>
      </c>
      <c r="E649" s="38" t="s">
        <v>21</v>
      </c>
      <c r="F649" s="176"/>
      <c r="G649" s="39">
        <v>1</v>
      </c>
      <c r="H649" s="130">
        <v>8458575</v>
      </c>
      <c r="I649" s="130">
        <v>6040</v>
      </c>
    </row>
    <row r="650" spans="1:9" ht="15">
      <c r="A650" s="37">
        <v>648</v>
      </c>
      <c r="B650" s="40" t="s">
        <v>529</v>
      </c>
      <c r="C650" s="40" t="s">
        <v>530</v>
      </c>
      <c r="D650" s="113">
        <v>43503</v>
      </c>
      <c r="E650" s="41" t="s">
        <v>159</v>
      </c>
      <c r="F650" s="42">
        <v>29</v>
      </c>
      <c r="G650" s="39">
        <v>1</v>
      </c>
      <c r="H650" s="277">
        <v>8402660</v>
      </c>
      <c r="I650" s="277">
        <v>5620</v>
      </c>
    </row>
    <row r="651" spans="1:9" ht="15">
      <c r="A651" s="37">
        <v>649</v>
      </c>
      <c r="B651" s="40" t="s">
        <v>1931</v>
      </c>
      <c r="C651" s="40" t="s">
        <v>1931</v>
      </c>
      <c r="D651" s="138">
        <v>44896</v>
      </c>
      <c r="E651" s="38" t="s">
        <v>36</v>
      </c>
      <c r="F651" s="42"/>
      <c r="G651" s="39">
        <v>1</v>
      </c>
      <c r="H651" s="130">
        <v>8392350</v>
      </c>
      <c r="I651" s="130">
        <v>4894</v>
      </c>
    </row>
    <row r="652" spans="1:9" ht="15">
      <c r="A652" s="37">
        <v>650</v>
      </c>
      <c r="B652" s="38" t="s">
        <v>1414</v>
      </c>
      <c r="C652" s="38" t="s">
        <v>1415</v>
      </c>
      <c r="D652" s="114">
        <v>44350</v>
      </c>
      <c r="E652" s="38" t="s">
        <v>39</v>
      </c>
      <c r="F652" s="109">
        <v>58</v>
      </c>
      <c r="G652" s="39">
        <v>1</v>
      </c>
      <c r="H652" s="55">
        <v>8365100</v>
      </c>
      <c r="I652" s="55">
        <v>5342</v>
      </c>
    </row>
    <row r="653" spans="1:9" ht="15">
      <c r="A653" s="37">
        <v>651</v>
      </c>
      <c r="B653" s="40" t="s">
        <v>1748</v>
      </c>
      <c r="C653" s="40" t="s">
        <v>1749</v>
      </c>
      <c r="D653" s="138">
        <v>44700</v>
      </c>
      <c r="E653" s="38" t="s">
        <v>21</v>
      </c>
      <c r="F653" s="42"/>
      <c r="G653" s="39">
        <v>1</v>
      </c>
      <c r="H653" s="130">
        <v>8343985</v>
      </c>
      <c r="I653" s="130">
        <v>4716</v>
      </c>
    </row>
    <row r="654" spans="1:9" ht="15">
      <c r="A654" s="37">
        <v>652</v>
      </c>
      <c r="B654" s="40" t="s">
        <v>196</v>
      </c>
      <c r="C654" s="40" t="s">
        <v>197</v>
      </c>
      <c r="D654" s="113">
        <v>43804</v>
      </c>
      <c r="E654" s="38" t="s">
        <v>151</v>
      </c>
      <c r="F654" s="42">
        <v>46</v>
      </c>
      <c r="G654" s="39">
        <v>1</v>
      </c>
      <c r="H654" s="277">
        <v>8343280</v>
      </c>
      <c r="I654" s="277">
        <v>6405</v>
      </c>
    </row>
    <row r="655" spans="1:9" ht="15">
      <c r="A655" s="37">
        <v>653</v>
      </c>
      <c r="B655" s="46" t="s">
        <v>866</v>
      </c>
      <c r="C655" s="40" t="s">
        <v>867</v>
      </c>
      <c r="D655" s="113">
        <v>43139</v>
      </c>
      <c r="E655" s="41" t="s">
        <v>15</v>
      </c>
      <c r="F655" s="109"/>
      <c r="G655" s="39">
        <v>1</v>
      </c>
      <c r="H655" s="55">
        <v>8311195</v>
      </c>
      <c r="I655" s="55">
        <v>5761</v>
      </c>
    </row>
    <row r="656" spans="1:9" ht="15">
      <c r="A656" s="37">
        <v>654</v>
      </c>
      <c r="B656" s="105" t="s">
        <v>1412</v>
      </c>
      <c r="C656" s="105" t="s">
        <v>1413</v>
      </c>
      <c r="D656" s="114">
        <v>44350</v>
      </c>
      <c r="E656" s="105" t="s">
        <v>67</v>
      </c>
      <c r="F656" s="110">
        <v>62</v>
      </c>
      <c r="G656" s="255">
        <v>1</v>
      </c>
      <c r="H656" s="55">
        <v>8303685</v>
      </c>
      <c r="I656" s="55">
        <v>5316</v>
      </c>
    </row>
    <row r="657" spans="1:9" ht="15">
      <c r="A657" s="37">
        <v>655</v>
      </c>
      <c r="B657" s="38" t="s">
        <v>719</v>
      </c>
      <c r="C657" s="38" t="s">
        <v>720</v>
      </c>
      <c r="D657" s="113">
        <v>43342</v>
      </c>
      <c r="E657" s="38" t="s">
        <v>21</v>
      </c>
      <c r="F657" s="42"/>
      <c r="G657" s="39">
        <v>1</v>
      </c>
      <c r="H657" s="55">
        <v>8298535</v>
      </c>
      <c r="I657" s="55">
        <v>6041</v>
      </c>
    </row>
    <row r="658" spans="1:9" ht="15">
      <c r="A658" s="37">
        <v>656</v>
      </c>
      <c r="B658" s="40" t="s">
        <v>1455</v>
      </c>
      <c r="C658" s="40" t="s">
        <v>45</v>
      </c>
      <c r="D658" s="123">
        <v>44385</v>
      </c>
      <c r="E658" s="41" t="s">
        <v>21</v>
      </c>
      <c r="F658" s="42">
        <v>17</v>
      </c>
      <c r="G658" s="39">
        <v>1</v>
      </c>
      <c r="H658" s="127">
        <v>8164555</v>
      </c>
      <c r="I658" s="127">
        <v>5189</v>
      </c>
    </row>
    <row r="659" spans="1:9" ht="15">
      <c r="A659" s="37">
        <v>657</v>
      </c>
      <c r="B659" s="40" t="s">
        <v>56</v>
      </c>
      <c r="C659" s="40" t="s">
        <v>57</v>
      </c>
      <c r="D659" s="113">
        <v>44056</v>
      </c>
      <c r="E659" s="41" t="s">
        <v>30</v>
      </c>
      <c r="F659" s="42"/>
      <c r="G659" s="39">
        <v>1</v>
      </c>
      <c r="H659" s="281">
        <v>8125690</v>
      </c>
      <c r="I659" s="281">
        <v>5866</v>
      </c>
    </row>
    <row r="660" spans="1:9" ht="15">
      <c r="A660" s="37">
        <v>658</v>
      </c>
      <c r="B660" s="38" t="s">
        <v>255</v>
      </c>
      <c r="C660" s="38" t="s">
        <v>256</v>
      </c>
      <c r="D660" s="113">
        <v>43776</v>
      </c>
      <c r="E660" s="38" t="s">
        <v>257</v>
      </c>
      <c r="F660" s="42"/>
      <c r="G660" s="39">
        <v>1</v>
      </c>
      <c r="H660" s="55">
        <v>8059690</v>
      </c>
      <c r="I660" s="55">
        <v>5496</v>
      </c>
    </row>
    <row r="661" spans="1:9" ht="15">
      <c r="A661" s="37">
        <v>659</v>
      </c>
      <c r="B661" s="40" t="s">
        <v>194</v>
      </c>
      <c r="C661" s="40" t="s">
        <v>194</v>
      </c>
      <c r="D661" s="113">
        <v>43867</v>
      </c>
      <c r="E661" s="38" t="s">
        <v>195</v>
      </c>
      <c r="F661" s="42"/>
      <c r="G661" s="39">
        <v>1</v>
      </c>
      <c r="H661" s="55">
        <v>8054695</v>
      </c>
      <c r="I661" s="55">
        <v>5537</v>
      </c>
    </row>
    <row r="662" spans="1:9" ht="15">
      <c r="A662" s="37">
        <v>660</v>
      </c>
      <c r="B662" s="56" t="s">
        <v>823</v>
      </c>
      <c r="C662" s="56" t="s">
        <v>824</v>
      </c>
      <c r="D662" s="115">
        <v>43188</v>
      </c>
      <c r="E662" s="56" t="s">
        <v>151</v>
      </c>
      <c r="F662" s="85"/>
      <c r="G662" s="39">
        <v>1</v>
      </c>
      <c r="H662" s="55">
        <v>8041705</v>
      </c>
      <c r="I662" s="55">
        <v>5923</v>
      </c>
    </row>
    <row r="663" spans="1:9" ht="15">
      <c r="A663" s="37">
        <v>661</v>
      </c>
      <c r="B663" s="38" t="s">
        <v>190</v>
      </c>
      <c r="C663" s="38" t="s">
        <v>191</v>
      </c>
      <c r="D663" s="113">
        <v>43853</v>
      </c>
      <c r="E663" s="38" t="s">
        <v>15</v>
      </c>
      <c r="F663" s="42">
        <v>32</v>
      </c>
      <c r="G663" s="39">
        <v>1</v>
      </c>
      <c r="H663" s="55">
        <v>8036785</v>
      </c>
      <c r="I663" s="106">
        <v>4946</v>
      </c>
    </row>
    <row r="664" spans="1:9" ht="15">
      <c r="A664" s="37">
        <v>662</v>
      </c>
      <c r="B664" s="40" t="s">
        <v>1002</v>
      </c>
      <c r="C664" s="40" t="s">
        <v>1003</v>
      </c>
      <c r="D664" s="113">
        <v>42999</v>
      </c>
      <c r="E664" s="41" t="s">
        <v>21</v>
      </c>
      <c r="F664" s="42"/>
      <c r="G664" s="39">
        <v>1</v>
      </c>
      <c r="H664" s="55">
        <v>8024240</v>
      </c>
      <c r="I664" s="55">
        <v>5600</v>
      </c>
    </row>
    <row r="665" spans="1:9" ht="15">
      <c r="A665" s="37">
        <v>663</v>
      </c>
      <c r="B665" s="40" t="s">
        <v>1324</v>
      </c>
      <c r="C665" s="40" t="s">
        <v>1324</v>
      </c>
      <c r="D665" s="113">
        <v>42684</v>
      </c>
      <c r="E665" s="41" t="s">
        <v>407</v>
      </c>
      <c r="F665" s="42">
        <v>22</v>
      </c>
      <c r="G665" s="39">
        <v>1</v>
      </c>
      <c r="H665" s="107">
        <v>8012515</v>
      </c>
      <c r="I665" s="107">
        <v>5992</v>
      </c>
    </row>
    <row r="666" spans="1:9" ht="15">
      <c r="A666" s="37">
        <v>664</v>
      </c>
      <c r="B666" s="38" t="s">
        <v>132</v>
      </c>
      <c r="C666" s="38" t="s">
        <v>132</v>
      </c>
      <c r="D666" s="113">
        <v>43790</v>
      </c>
      <c r="E666" s="38" t="s">
        <v>36</v>
      </c>
      <c r="F666" s="42"/>
      <c r="G666" s="39">
        <v>1</v>
      </c>
      <c r="H666" s="55">
        <v>7974156</v>
      </c>
      <c r="I666" s="55">
        <v>6156</v>
      </c>
    </row>
    <row r="667" spans="1:9" ht="15">
      <c r="A667" s="37">
        <v>665</v>
      </c>
      <c r="B667" s="53" t="s">
        <v>1325</v>
      </c>
      <c r="C667" s="40" t="s">
        <v>1326</v>
      </c>
      <c r="D667" s="113">
        <v>42649</v>
      </c>
      <c r="E667" s="41" t="s">
        <v>24</v>
      </c>
      <c r="F667" s="43"/>
      <c r="G667" s="39">
        <v>1</v>
      </c>
      <c r="H667" s="107">
        <v>7966080</v>
      </c>
      <c r="I667" s="107">
        <v>8405</v>
      </c>
    </row>
    <row r="668" spans="1:9" ht="15">
      <c r="A668" s="37">
        <v>666</v>
      </c>
      <c r="B668" s="38" t="s">
        <v>1180</v>
      </c>
      <c r="C668" s="38" t="s">
        <v>1181</v>
      </c>
      <c r="D668" s="113">
        <v>42782</v>
      </c>
      <c r="E668" s="38" t="s">
        <v>67</v>
      </c>
      <c r="F668" s="43"/>
      <c r="G668" s="39">
        <v>1</v>
      </c>
      <c r="H668" s="55">
        <v>7960335</v>
      </c>
      <c r="I668" s="55">
        <v>5368</v>
      </c>
    </row>
    <row r="669" spans="1:9" ht="15">
      <c r="A669" s="37">
        <v>667</v>
      </c>
      <c r="B669" s="40" t="s">
        <v>140</v>
      </c>
      <c r="C669" s="40" t="s">
        <v>140</v>
      </c>
      <c r="D669" s="113">
        <v>43748</v>
      </c>
      <c r="E669" s="38" t="s">
        <v>36</v>
      </c>
      <c r="F669" s="42"/>
      <c r="G669" s="39">
        <v>1</v>
      </c>
      <c r="H669" s="55">
        <v>7956010</v>
      </c>
      <c r="I669" s="106">
        <v>6442</v>
      </c>
    </row>
    <row r="670" spans="1:9" ht="15">
      <c r="A670" s="37">
        <v>668</v>
      </c>
      <c r="B670" s="40" t="s">
        <v>418</v>
      </c>
      <c r="C670" s="40" t="s">
        <v>419</v>
      </c>
      <c r="D670" s="113">
        <v>43573</v>
      </c>
      <c r="E670" s="41" t="s">
        <v>30</v>
      </c>
      <c r="F670" s="42">
        <v>22</v>
      </c>
      <c r="G670" s="39">
        <v>1</v>
      </c>
      <c r="H670" s="55">
        <v>7941897</v>
      </c>
      <c r="I670" s="106">
        <v>5256</v>
      </c>
    </row>
    <row r="671" spans="1:9" ht="15">
      <c r="A671" s="37">
        <v>669</v>
      </c>
      <c r="B671" s="40" t="s">
        <v>1483</v>
      </c>
      <c r="C671" s="40" t="s">
        <v>1484</v>
      </c>
      <c r="D671" s="123">
        <v>44406</v>
      </c>
      <c r="E671" s="38" t="s">
        <v>15</v>
      </c>
      <c r="F671" s="42">
        <v>24</v>
      </c>
      <c r="G671" s="39">
        <v>1</v>
      </c>
      <c r="H671" s="130">
        <v>7863445</v>
      </c>
      <c r="I671" s="130">
        <v>4920</v>
      </c>
    </row>
    <row r="672" spans="1:9" ht="15">
      <c r="A672" s="37">
        <v>670</v>
      </c>
      <c r="B672" s="40" t="s">
        <v>566</v>
      </c>
      <c r="C672" s="40" t="s">
        <v>567</v>
      </c>
      <c r="D672" s="113">
        <v>43321</v>
      </c>
      <c r="E672" s="38" t="s">
        <v>159</v>
      </c>
      <c r="F672" s="42">
        <v>26</v>
      </c>
      <c r="G672" s="39">
        <v>1</v>
      </c>
      <c r="H672" s="277">
        <v>7801735</v>
      </c>
      <c r="I672" s="277">
        <v>5520</v>
      </c>
    </row>
    <row r="673" spans="1:9" ht="15">
      <c r="A673" s="37">
        <v>671</v>
      </c>
      <c r="B673" s="40" t="s">
        <v>1397</v>
      </c>
      <c r="C673" s="40" t="s">
        <v>1398</v>
      </c>
      <c r="D673" s="113">
        <v>44336</v>
      </c>
      <c r="E673" s="38" t="s">
        <v>15</v>
      </c>
      <c r="F673" s="42">
        <v>30</v>
      </c>
      <c r="G673" s="39">
        <v>1</v>
      </c>
      <c r="H673" s="107">
        <v>7779833</v>
      </c>
      <c r="I673" s="107">
        <v>5435</v>
      </c>
    </row>
    <row r="674" spans="1:9" ht="15">
      <c r="A674" s="37">
        <v>672</v>
      </c>
      <c r="B674" s="40" t="s">
        <v>783</v>
      </c>
      <c r="C674" s="40" t="s">
        <v>784</v>
      </c>
      <c r="D674" s="113">
        <v>43230</v>
      </c>
      <c r="E674" s="38" t="s">
        <v>15</v>
      </c>
      <c r="F674" s="42">
        <v>24</v>
      </c>
      <c r="G674" s="39">
        <v>1</v>
      </c>
      <c r="H674" s="55">
        <v>7763195</v>
      </c>
      <c r="I674" s="55">
        <v>4990</v>
      </c>
    </row>
    <row r="675" spans="1:9" ht="15">
      <c r="A675" s="37">
        <v>673</v>
      </c>
      <c r="B675" s="139" t="s">
        <v>1176</v>
      </c>
      <c r="C675" s="139" t="s">
        <v>1176</v>
      </c>
      <c r="D675" s="115">
        <v>42789</v>
      </c>
      <c r="E675" s="128" t="s">
        <v>1177</v>
      </c>
      <c r="F675" s="85"/>
      <c r="G675" s="39">
        <v>1</v>
      </c>
      <c r="H675" s="55">
        <v>7740860</v>
      </c>
      <c r="I675" s="55">
        <v>5292</v>
      </c>
    </row>
    <row r="676" spans="1:9" ht="15">
      <c r="A676" s="37">
        <v>674</v>
      </c>
      <c r="B676" s="40" t="s">
        <v>1916</v>
      </c>
      <c r="C676" s="40" t="s">
        <v>1917</v>
      </c>
      <c r="D676" s="138">
        <v>44882</v>
      </c>
      <c r="E676" s="38" t="s">
        <v>24</v>
      </c>
      <c r="F676" s="42">
        <v>53</v>
      </c>
      <c r="G676" s="39">
        <v>1</v>
      </c>
      <c r="H676" s="130">
        <v>7672680</v>
      </c>
      <c r="I676" s="130">
        <v>3863</v>
      </c>
    </row>
    <row r="677" spans="1:9" ht="15">
      <c r="A677" s="37">
        <v>675</v>
      </c>
      <c r="B677" s="40" t="s">
        <v>212</v>
      </c>
      <c r="C677" s="40" t="s">
        <v>213</v>
      </c>
      <c r="D677" s="113">
        <v>43818</v>
      </c>
      <c r="E677" s="38" t="s">
        <v>30</v>
      </c>
      <c r="F677" s="42"/>
      <c r="G677" s="39">
        <v>1</v>
      </c>
      <c r="H677" s="55">
        <v>7670715</v>
      </c>
      <c r="I677" s="55">
        <v>5406</v>
      </c>
    </row>
    <row r="678" spans="1:9" ht="15">
      <c r="A678" s="37">
        <v>676</v>
      </c>
      <c r="B678" s="53" t="s">
        <v>1327</v>
      </c>
      <c r="C678" s="40" t="s">
        <v>1328</v>
      </c>
      <c r="D678" s="113">
        <v>42607</v>
      </c>
      <c r="E678" s="38" t="s">
        <v>21</v>
      </c>
      <c r="F678" s="43"/>
      <c r="G678" s="39">
        <v>1</v>
      </c>
      <c r="H678" s="55">
        <v>7598240</v>
      </c>
      <c r="I678" s="55">
        <v>5473</v>
      </c>
    </row>
    <row r="679" spans="1:9" ht="15">
      <c r="A679" s="37">
        <v>677</v>
      </c>
      <c r="B679" s="40" t="s">
        <v>1897</v>
      </c>
      <c r="C679" s="40" t="s">
        <v>1898</v>
      </c>
      <c r="D679" s="138">
        <v>44868</v>
      </c>
      <c r="E679" s="38" t="s">
        <v>21</v>
      </c>
      <c r="F679" s="42"/>
      <c r="G679" s="39">
        <v>1</v>
      </c>
      <c r="H679" s="130">
        <v>7577465</v>
      </c>
      <c r="I679" s="130">
        <v>6436</v>
      </c>
    </row>
    <row r="680" spans="1:9" ht="15">
      <c r="A680" s="37">
        <v>678</v>
      </c>
      <c r="B680" s="38" t="s">
        <v>569</v>
      </c>
      <c r="C680" s="38" t="s">
        <v>570</v>
      </c>
      <c r="D680" s="113">
        <v>43209</v>
      </c>
      <c r="E680" s="38" t="s">
        <v>159</v>
      </c>
      <c r="F680" s="42">
        <v>59</v>
      </c>
      <c r="G680" s="39">
        <v>1</v>
      </c>
      <c r="H680" s="55">
        <v>7556890</v>
      </c>
      <c r="I680" s="55">
        <v>5703</v>
      </c>
    </row>
    <row r="681" spans="1:9" ht="15">
      <c r="A681" s="37">
        <v>679</v>
      </c>
      <c r="B681" s="40" t="s">
        <v>1692</v>
      </c>
      <c r="C681" s="40" t="s">
        <v>1693</v>
      </c>
      <c r="D681" s="138">
        <v>44637</v>
      </c>
      <c r="E681" s="38" t="s">
        <v>39</v>
      </c>
      <c r="F681" s="42">
        <v>59</v>
      </c>
      <c r="G681" s="39">
        <v>1</v>
      </c>
      <c r="H681" s="130">
        <v>7526020</v>
      </c>
      <c r="I681" s="130">
        <v>4523</v>
      </c>
    </row>
    <row r="682" spans="1:9" ht="15">
      <c r="A682" s="37">
        <v>680</v>
      </c>
      <c r="B682" s="40" t="s">
        <v>1940</v>
      </c>
      <c r="C682" s="40" t="s">
        <v>1941</v>
      </c>
      <c r="D682" s="138">
        <v>44910</v>
      </c>
      <c r="E682" s="38" t="s">
        <v>30</v>
      </c>
      <c r="F682" s="42">
        <v>22</v>
      </c>
      <c r="G682" s="39">
        <v>1</v>
      </c>
      <c r="H682" s="130">
        <v>7515640</v>
      </c>
      <c r="I682" s="130">
        <v>3585</v>
      </c>
    </row>
    <row r="683" spans="1:9" ht="15">
      <c r="A683" s="37">
        <v>681</v>
      </c>
      <c r="B683" s="40" t="s">
        <v>413</v>
      </c>
      <c r="C683" s="40" t="s">
        <v>414</v>
      </c>
      <c r="D683" s="113">
        <v>43587</v>
      </c>
      <c r="E683" s="38" t="s">
        <v>30</v>
      </c>
      <c r="F683" s="42">
        <v>37</v>
      </c>
      <c r="G683" s="39">
        <v>1</v>
      </c>
      <c r="H683" s="277">
        <v>7514140</v>
      </c>
      <c r="I683" s="277">
        <v>5264</v>
      </c>
    </row>
    <row r="684" spans="1:9" ht="15">
      <c r="A684" s="37">
        <v>682</v>
      </c>
      <c r="B684" s="38" t="s">
        <v>1048</v>
      </c>
      <c r="C684" s="38" t="s">
        <v>1049</v>
      </c>
      <c r="D684" s="113">
        <v>42957</v>
      </c>
      <c r="E684" s="44" t="s">
        <v>21</v>
      </c>
      <c r="F684" s="109"/>
      <c r="G684" s="39">
        <v>1</v>
      </c>
      <c r="H684" s="55">
        <v>7433253</v>
      </c>
      <c r="I684" s="55">
        <v>5564</v>
      </c>
    </row>
    <row r="685" spans="1:9" ht="15">
      <c r="A685" s="37">
        <v>683</v>
      </c>
      <c r="B685" s="40" t="s">
        <v>280</v>
      </c>
      <c r="C685" s="40" t="s">
        <v>280</v>
      </c>
      <c r="D685" s="113">
        <v>43734</v>
      </c>
      <c r="E685" s="38" t="s">
        <v>281</v>
      </c>
      <c r="F685" s="42"/>
      <c r="G685" s="39">
        <v>1</v>
      </c>
      <c r="H685" s="55">
        <v>7421560</v>
      </c>
      <c r="I685" s="55">
        <v>7489</v>
      </c>
    </row>
    <row r="686" spans="1:9" ht="15">
      <c r="A686" s="37">
        <v>684</v>
      </c>
      <c r="B686" s="40" t="s">
        <v>732</v>
      </c>
      <c r="C686" s="40" t="s">
        <v>733</v>
      </c>
      <c r="D686" s="113">
        <v>43321</v>
      </c>
      <c r="E686" s="38" t="s">
        <v>21</v>
      </c>
      <c r="F686" s="42"/>
      <c r="G686" s="39">
        <v>1</v>
      </c>
      <c r="H686" s="277">
        <v>7409638</v>
      </c>
      <c r="I686" s="277">
        <v>5101</v>
      </c>
    </row>
    <row r="687" spans="1:9" ht="15">
      <c r="A687" s="37">
        <v>685</v>
      </c>
      <c r="B687" s="40" t="s">
        <v>921</v>
      </c>
      <c r="C687" s="40" t="s">
        <v>922</v>
      </c>
      <c r="D687" s="113">
        <v>43090</v>
      </c>
      <c r="E687" s="41" t="s">
        <v>159</v>
      </c>
      <c r="F687" s="42">
        <v>17</v>
      </c>
      <c r="G687" s="39">
        <v>1</v>
      </c>
      <c r="H687" s="55">
        <v>7406780</v>
      </c>
      <c r="I687" s="55">
        <v>5022</v>
      </c>
    </row>
    <row r="688" spans="1:9" ht="15">
      <c r="A688" s="37">
        <v>686</v>
      </c>
      <c r="B688" s="45" t="s">
        <v>1203</v>
      </c>
      <c r="C688" s="45" t="s">
        <v>1204</v>
      </c>
      <c r="D688" s="113">
        <v>42740</v>
      </c>
      <c r="E688" s="41" t="s">
        <v>30</v>
      </c>
      <c r="F688" s="42">
        <v>32</v>
      </c>
      <c r="G688" s="39">
        <v>1</v>
      </c>
      <c r="H688" s="55">
        <v>7387009</v>
      </c>
      <c r="I688" s="55">
        <v>5300</v>
      </c>
    </row>
    <row r="689" spans="1:9" ht="15">
      <c r="A689" s="37">
        <v>687</v>
      </c>
      <c r="B689" s="40" t="s">
        <v>1092</v>
      </c>
      <c r="C689" s="40" t="s">
        <v>1093</v>
      </c>
      <c r="D689" s="113">
        <v>42887</v>
      </c>
      <c r="E689" s="41" t="s">
        <v>21</v>
      </c>
      <c r="F689" s="42"/>
      <c r="G689" s="39">
        <v>1</v>
      </c>
      <c r="H689" s="55">
        <v>7320430</v>
      </c>
      <c r="I689" s="55">
        <v>5008</v>
      </c>
    </row>
    <row r="690" spans="1:9" ht="15">
      <c r="A690" s="37">
        <v>688</v>
      </c>
      <c r="B690" s="45" t="s">
        <v>1201</v>
      </c>
      <c r="C690" s="45" t="s">
        <v>1202</v>
      </c>
      <c r="D690" s="113">
        <v>42747</v>
      </c>
      <c r="E690" s="41" t="s">
        <v>159</v>
      </c>
      <c r="F690" s="42">
        <v>50</v>
      </c>
      <c r="G690" s="39">
        <v>1</v>
      </c>
      <c r="H690" s="55">
        <v>7320197</v>
      </c>
      <c r="I690" s="55">
        <v>5710</v>
      </c>
    </row>
    <row r="691" spans="1:9" ht="15">
      <c r="A691" s="37">
        <v>689</v>
      </c>
      <c r="B691" s="40" t="s">
        <v>253</v>
      </c>
      <c r="C691" s="40" t="s">
        <v>253</v>
      </c>
      <c r="D691" s="113">
        <v>43741</v>
      </c>
      <c r="E691" s="41" t="s">
        <v>254</v>
      </c>
      <c r="F691" s="42">
        <v>49</v>
      </c>
      <c r="G691" s="39">
        <v>1</v>
      </c>
      <c r="H691" s="55">
        <v>7297656</v>
      </c>
      <c r="I691" s="106">
        <v>5139</v>
      </c>
    </row>
    <row r="692" spans="1:9" ht="15">
      <c r="A692" s="37">
        <v>690</v>
      </c>
      <c r="B692" s="40" t="s">
        <v>949</v>
      </c>
      <c r="C692" s="40" t="s">
        <v>950</v>
      </c>
      <c r="D692" s="113">
        <v>43048</v>
      </c>
      <c r="E692" s="41" t="s">
        <v>21</v>
      </c>
      <c r="F692" s="42"/>
      <c r="G692" s="39">
        <v>1</v>
      </c>
      <c r="H692" s="55">
        <v>7283010</v>
      </c>
      <c r="I692" s="55">
        <v>5094</v>
      </c>
    </row>
    <row r="693" spans="1:9" ht="15">
      <c r="A693" s="37">
        <v>691</v>
      </c>
      <c r="B693" s="40" t="s">
        <v>1983</v>
      </c>
      <c r="C693" s="40" t="s">
        <v>1984</v>
      </c>
      <c r="D693" s="138">
        <v>44945</v>
      </c>
      <c r="E693" s="38" t="s">
        <v>67</v>
      </c>
      <c r="F693" s="42">
        <v>24</v>
      </c>
      <c r="G693" s="84">
        <v>1</v>
      </c>
      <c r="H693" s="130">
        <v>7249378</v>
      </c>
      <c r="I693" s="130">
        <v>3582</v>
      </c>
    </row>
    <row r="694" spans="1:9" ht="15">
      <c r="A694" s="37">
        <v>692</v>
      </c>
      <c r="B694" s="57" t="s">
        <v>1844</v>
      </c>
      <c r="C694" s="57" t="s">
        <v>1844</v>
      </c>
      <c r="D694" s="152">
        <v>44826</v>
      </c>
      <c r="E694" s="56" t="s">
        <v>1848</v>
      </c>
      <c r="F694" s="85">
        <v>39</v>
      </c>
      <c r="G694" s="39">
        <v>1</v>
      </c>
      <c r="H694" s="130">
        <v>7248670</v>
      </c>
      <c r="I694" s="130">
        <v>5487</v>
      </c>
    </row>
    <row r="695" spans="1:9" ht="15">
      <c r="A695" s="37">
        <v>693</v>
      </c>
      <c r="B695" s="38" t="s">
        <v>276</v>
      </c>
      <c r="C695" s="38" t="s">
        <v>277</v>
      </c>
      <c r="D695" s="113">
        <v>43720</v>
      </c>
      <c r="E695" s="38" t="s">
        <v>159</v>
      </c>
      <c r="F695" s="42">
        <v>27</v>
      </c>
      <c r="G695" s="39">
        <v>1</v>
      </c>
      <c r="H695" s="55">
        <v>7191930</v>
      </c>
      <c r="I695" s="106">
        <v>4801</v>
      </c>
    </row>
    <row r="696" spans="1:9" ht="15">
      <c r="A696" s="37">
        <v>694</v>
      </c>
      <c r="B696" s="40" t="s">
        <v>471</v>
      </c>
      <c r="C696" s="40" t="s">
        <v>472</v>
      </c>
      <c r="D696" s="113">
        <v>43566</v>
      </c>
      <c r="E696" s="38" t="s">
        <v>151</v>
      </c>
      <c r="F696" s="42">
        <v>35</v>
      </c>
      <c r="G696" s="39">
        <v>1</v>
      </c>
      <c r="H696" s="55">
        <v>7180217</v>
      </c>
      <c r="I696" s="55">
        <v>5335</v>
      </c>
    </row>
    <row r="697" spans="1:9" ht="15">
      <c r="A697" s="37">
        <v>695</v>
      </c>
      <c r="B697" s="45" t="s">
        <v>1140</v>
      </c>
      <c r="C697" s="45" t="s">
        <v>1141</v>
      </c>
      <c r="D697" s="113">
        <v>42824</v>
      </c>
      <c r="E697" s="41" t="s">
        <v>24</v>
      </c>
      <c r="F697" s="42">
        <v>30</v>
      </c>
      <c r="G697" s="39">
        <v>1</v>
      </c>
      <c r="H697" s="55">
        <v>7161718</v>
      </c>
      <c r="I697" s="55">
        <v>5060</v>
      </c>
    </row>
    <row r="698" spans="1:9" ht="15">
      <c r="A698" s="37">
        <v>696</v>
      </c>
      <c r="B698" s="40" t="s">
        <v>1765</v>
      </c>
      <c r="C698" s="40" t="s">
        <v>1766</v>
      </c>
      <c r="D698" s="138">
        <v>44728</v>
      </c>
      <c r="E698" s="38" t="s">
        <v>30</v>
      </c>
      <c r="F698" s="42">
        <v>26</v>
      </c>
      <c r="G698" s="39">
        <v>1</v>
      </c>
      <c r="H698" s="130">
        <v>7153611</v>
      </c>
      <c r="I698" s="130">
        <v>4056</v>
      </c>
    </row>
    <row r="699" spans="1:9" ht="15">
      <c r="A699" s="37">
        <v>697</v>
      </c>
      <c r="B699" s="38" t="s">
        <v>235</v>
      </c>
      <c r="C699" s="38" t="s">
        <v>236</v>
      </c>
      <c r="D699" s="113">
        <v>43776</v>
      </c>
      <c r="E699" s="38" t="s">
        <v>159</v>
      </c>
      <c r="F699" s="42">
        <v>39</v>
      </c>
      <c r="G699" s="39">
        <v>1</v>
      </c>
      <c r="H699" s="277">
        <v>7128475</v>
      </c>
      <c r="I699" s="277">
        <v>4857</v>
      </c>
    </row>
    <row r="700" spans="1:9" ht="15">
      <c r="A700" s="37">
        <v>698</v>
      </c>
      <c r="B700" s="53" t="s">
        <v>1329</v>
      </c>
      <c r="C700" s="40" t="s">
        <v>1330</v>
      </c>
      <c r="D700" s="113">
        <v>42677</v>
      </c>
      <c r="E700" s="41" t="s">
        <v>1331</v>
      </c>
      <c r="F700" s="43">
        <v>27</v>
      </c>
      <c r="G700" s="39">
        <v>1</v>
      </c>
      <c r="H700" s="55">
        <v>7123690</v>
      </c>
      <c r="I700" s="107">
        <v>5361</v>
      </c>
    </row>
    <row r="701" spans="1:9" ht="15">
      <c r="A701" s="37">
        <v>699</v>
      </c>
      <c r="B701" s="38" t="s">
        <v>405</v>
      </c>
      <c r="C701" s="38" t="s">
        <v>406</v>
      </c>
      <c r="D701" s="113">
        <v>43608</v>
      </c>
      <c r="E701" s="38" t="s">
        <v>407</v>
      </c>
      <c r="F701" s="42">
        <v>18</v>
      </c>
      <c r="G701" s="84">
        <v>1</v>
      </c>
      <c r="H701" s="277">
        <v>7076806</v>
      </c>
      <c r="I701" s="277">
        <v>5366</v>
      </c>
    </row>
    <row r="702" spans="1:9" ht="15">
      <c r="A702" s="37">
        <v>700</v>
      </c>
      <c r="B702" s="38" t="s">
        <v>347</v>
      </c>
      <c r="C702" s="38" t="s">
        <v>348</v>
      </c>
      <c r="D702" s="113">
        <v>43664</v>
      </c>
      <c r="E702" s="38" t="s">
        <v>159</v>
      </c>
      <c r="F702" s="42">
        <v>23</v>
      </c>
      <c r="G702" s="39">
        <v>1</v>
      </c>
      <c r="H702" s="55">
        <v>7055950</v>
      </c>
      <c r="I702" s="106">
        <v>4770</v>
      </c>
    </row>
    <row r="703" spans="1:9" ht="15">
      <c r="A703" s="37">
        <v>701</v>
      </c>
      <c r="B703" s="40" t="s">
        <v>1796</v>
      </c>
      <c r="C703" s="40" t="s">
        <v>1797</v>
      </c>
      <c r="D703" s="138">
        <v>44784</v>
      </c>
      <c r="E703" s="38" t="s">
        <v>30</v>
      </c>
      <c r="F703" s="42">
        <v>54</v>
      </c>
      <c r="G703" s="39">
        <v>1</v>
      </c>
      <c r="H703" s="130">
        <v>7044921</v>
      </c>
      <c r="I703" s="130">
        <v>4706</v>
      </c>
    </row>
    <row r="704" spans="1:9" ht="15">
      <c r="A704" s="37">
        <v>702</v>
      </c>
      <c r="B704" s="40" t="s">
        <v>507</v>
      </c>
      <c r="C704" s="40" t="s">
        <v>508</v>
      </c>
      <c r="D704" s="113">
        <v>43496</v>
      </c>
      <c r="E704" s="41" t="s">
        <v>36</v>
      </c>
      <c r="F704" s="42"/>
      <c r="G704" s="39">
        <v>1</v>
      </c>
      <c r="H704" s="277">
        <v>7035800</v>
      </c>
      <c r="I704" s="277">
        <v>4929</v>
      </c>
    </row>
    <row r="705" spans="1:9" ht="15">
      <c r="A705" s="37">
        <v>703</v>
      </c>
      <c r="B705" s="40" t="s">
        <v>843</v>
      </c>
      <c r="C705" s="40" t="s">
        <v>843</v>
      </c>
      <c r="D705" s="113">
        <v>43167</v>
      </c>
      <c r="E705" s="38" t="s">
        <v>159</v>
      </c>
      <c r="F705" s="42">
        <v>35</v>
      </c>
      <c r="G705" s="39">
        <v>1</v>
      </c>
      <c r="H705" s="55">
        <v>7024375</v>
      </c>
      <c r="I705" s="55">
        <v>5086</v>
      </c>
    </row>
    <row r="706" spans="1:9" ht="15">
      <c r="A706" s="37">
        <v>704</v>
      </c>
      <c r="B706" s="40" t="s">
        <v>1072</v>
      </c>
      <c r="C706" s="40" t="s">
        <v>1073</v>
      </c>
      <c r="D706" s="113">
        <v>42915</v>
      </c>
      <c r="E706" s="41" t="s">
        <v>30</v>
      </c>
      <c r="F706" s="42">
        <v>4</v>
      </c>
      <c r="G706" s="39">
        <v>1</v>
      </c>
      <c r="H706" s="55">
        <v>6986325</v>
      </c>
      <c r="I706" s="55">
        <v>4732</v>
      </c>
    </row>
    <row r="707" spans="1:9" ht="15">
      <c r="A707" s="37">
        <v>705</v>
      </c>
      <c r="B707" s="38" t="s">
        <v>393</v>
      </c>
      <c r="C707" s="38" t="s">
        <v>394</v>
      </c>
      <c r="D707" s="113">
        <v>43601</v>
      </c>
      <c r="E707" s="38" t="s">
        <v>151</v>
      </c>
      <c r="F707" s="42">
        <v>42</v>
      </c>
      <c r="G707" s="39">
        <v>1</v>
      </c>
      <c r="H707" s="277">
        <v>6947275</v>
      </c>
      <c r="I707" s="277">
        <v>5073</v>
      </c>
    </row>
    <row r="708" spans="1:9" ht="15">
      <c r="A708" s="37">
        <v>706</v>
      </c>
      <c r="B708" s="40" t="s">
        <v>125</v>
      </c>
      <c r="C708" s="40" t="s">
        <v>126</v>
      </c>
      <c r="D708" s="113">
        <v>44035</v>
      </c>
      <c r="E708" s="38" t="s">
        <v>36</v>
      </c>
      <c r="F708" s="42"/>
      <c r="G708" s="39">
        <v>1</v>
      </c>
      <c r="H708" s="106">
        <v>6928960</v>
      </c>
      <c r="I708" s="106">
        <v>4493</v>
      </c>
    </row>
    <row r="709" spans="1:9" ht="15">
      <c r="A709" s="37">
        <v>707</v>
      </c>
      <c r="B709" s="40" t="s">
        <v>477</v>
      </c>
      <c r="C709" s="40" t="s">
        <v>477</v>
      </c>
      <c r="D709" s="113">
        <v>43545</v>
      </c>
      <c r="E709" s="38" t="s">
        <v>21</v>
      </c>
      <c r="F709" s="42"/>
      <c r="G709" s="39">
        <v>1</v>
      </c>
      <c r="H709" s="55">
        <v>6917340</v>
      </c>
      <c r="I709" s="55">
        <v>4894</v>
      </c>
    </row>
    <row r="710" spans="1:9" ht="15">
      <c r="A710" s="37">
        <v>708</v>
      </c>
      <c r="B710" s="40" t="s">
        <v>145</v>
      </c>
      <c r="C710" s="40" t="s">
        <v>146</v>
      </c>
      <c r="D710" s="113">
        <v>43804</v>
      </c>
      <c r="E710" s="38" t="s">
        <v>36</v>
      </c>
      <c r="F710" s="42"/>
      <c r="G710" s="39">
        <v>1</v>
      </c>
      <c r="H710" s="277">
        <v>6912557</v>
      </c>
      <c r="I710" s="277">
        <v>5817</v>
      </c>
    </row>
    <row r="711" spans="1:9" ht="15">
      <c r="A711" s="37">
        <v>709</v>
      </c>
      <c r="B711" s="40" t="s">
        <v>656</v>
      </c>
      <c r="C711" s="40" t="s">
        <v>657</v>
      </c>
      <c r="D711" s="113">
        <v>43384</v>
      </c>
      <c r="E711" s="38" t="s">
        <v>159</v>
      </c>
      <c r="F711" s="42">
        <v>32</v>
      </c>
      <c r="G711" s="39">
        <v>1</v>
      </c>
      <c r="H711" s="55">
        <v>6912270</v>
      </c>
      <c r="I711" s="55">
        <v>4826</v>
      </c>
    </row>
    <row r="712" spans="1:9" ht="15">
      <c r="A712" s="37">
        <v>710</v>
      </c>
      <c r="B712" s="45" t="s">
        <v>454</v>
      </c>
      <c r="C712" s="45" t="s">
        <v>455</v>
      </c>
      <c r="D712" s="113">
        <v>43559</v>
      </c>
      <c r="E712" s="38" t="s">
        <v>257</v>
      </c>
      <c r="F712" s="42">
        <v>23</v>
      </c>
      <c r="G712" s="39">
        <v>1</v>
      </c>
      <c r="H712" s="277">
        <v>6906599</v>
      </c>
      <c r="I712" s="277">
        <v>4536</v>
      </c>
    </row>
    <row r="713" spans="1:9" ht="15">
      <c r="A713" s="37">
        <v>711</v>
      </c>
      <c r="B713" s="57" t="s">
        <v>1550</v>
      </c>
      <c r="C713" s="57" t="s">
        <v>1551</v>
      </c>
      <c r="D713" s="152">
        <v>44462</v>
      </c>
      <c r="E713" s="56" t="s">
        <v>39</v>
      </c>
      <c r="F713" s="85">
        <v>36</v>
      </c>
      <c r="G713" s="39">
        <v>1</v>
      </c>
      <c r="H713" s="130">
        <v>6894900</v>
      </c>
      <c r="I713" s="130">
        <v>4422</v>
      </c>
    </row>
    <row r="714" spans="1:9" ht="15">
      <c r="A714" s="37">
        <v>712</v>
      </c>
      <c r="B714" s="57" t="s">
        <v>1866</v>
      </c>
      <c r="C714" s="57" t="s">
        <v>1867</v>
      </c>
      <c r="D714" s="152">
        <v>44847</v>
      </c>
      <c r="E714" s="56" t="s">
        <v>30</v>
      </c>
      <c r="F714" s="42">
        <v>34</v>
      </c>
      <c r="G714" s="84">
        <v>1</v>
      </c>
      <c r="H714" s="130">
        <v>6887300</v>
      </c>
      <c r="I714" s="130">
        <v>3587</v>
      </c>
    </row>
    <row r="715" spans="1:9" ht="15">
      <c r="A715" s="37">
        <v>713</v>
      </c>
      <c r="B715" s="40" t="s">
        <v>1491</v>
      </c>
      <c r="C715" s="40" t="s">
        <v>1492</v>
      </c>
      <c r="D715" s="123">
        <v>44413</v>
      </c>
      <c r="E715" s="38" t="s">
        <v>30</v>
      </c>
      <c r="F715" s="42">
        <v>31</v>
      </c>
      <c r="G715" s="39">
        <v>1</v>
      </c>
      <c r="H715" s="130">
        <v>6851420</v>
      </c>
      <c r="I715" s="130">
        <v>4308</v>
      </c>
    </row>
    <row r="716" spans="1:9" ht="15">
      <c r="A716" s="37">
        <v>714</v>
      </c>
      <c r="B716" s="40" t="s">
        <v>644</v>
      </c>
      <c r="C716" s="40" t="s">
        <v>645</v>
      </c>
      <c r="D716" s="113">
        <v>43405</v>
      </c>
      <c r="E716" s="38" t="s">
        <v>21</v>
      </c>
      <c r="F716" s="42"/>
      <c r="G716" s="39">
        <v>1</v>
      </c>
      <c r="H716" s="55">
        <v>6847170</v>
      </c>
      <c r="I716" s="55">
        <v>4551</v>
      </c>
    </row>
    <row r="717" spans="1:9" ht="15">
      <c r="A717" s="37">
        <v>715</v>
      </c>
      <c r="B717" s="40" t="s">
        <v>1752</v>
      </c>
      <c r="C717" s="40" t="s">
        <v>1752</v>
      </c>
      <c r="D717" s="138">
        <v>44707</v>
      </c>
      <c r="E717" s="38" t="s">
        <v>36</v>
      </c>
      <c r="F717" s="42"/>
      <c r="G717" s="39">
        <v>1</v>
      </c>
      <c r="H717" s="130">
        <v>6833090</v>
      </c>
      <c r="I717" s="130">
        <v>5119</v>
      </c>
    </row>
    <row r="718" spans="1:9" ht="15">
      <c r="A718" s="37">
        <v>716</v>
      </c>
      <c r="B718" s="53" t="s">
        <v>1212</v>
      </c>
      <c r="C718" s="53" t="s">
        <v>1212</v>
      </c>
      <c r="D718" s="113">
        <v>42642</v>
      </c>
      <c r="E718" s="38" t="s">
        <v>159</v>
      </c>
      <c r="F718" s="43">
        <v>31</v>
      </c>
      <c r="G718" s="39">
        <v>1</v>
      </c>
      <c r="H718" s="107">
        <v>6815731</v>
      </c>
      <c r="I718" s="55">
        <v>5634</v>
      </c>
    </row>
    <row r="719" spans="1:9" ht="15">
      <c r="A719" s="37">
        <v>717</v>
      </c>
      <c r="B719" s="40" t="s">
        <v>1787</v>
      </c>
      <c r="C719" s="40" t="s">
        <v>1788</v>
      </c>
      <c r="D719" s="138">
        <v>44770</v>
      </c>
      <c r="E719" s="38" t="s">
        <v>30</v>
      </c>
      <c r="F719" s="42">
        <v>18</v>
      </c>
      <c r="G719" s="84">
        <v>1</v>
      </c>
      <c r="H719" s="130">
        <v>6774613</v>
      </c>
      <c r="I719" s="130">
        <v>3901</v>
      </c>
    </row>
    <row r="720" spans="1:9" ht="15">
      <c r="A720" s="37">
        <v>718</v>
      </c>
      <c r="B720" s="40" t="s">
        <v>1552</v>
      </c>
      <c r="C720" s="40" t="s">
        <v>1553</v>
      </c>
      <c r="D720" s="138">
        <v>44462</v>
      </c>
      <c r="E720" s="38" t="s">
        <v>21</v>
      </c>
      <c r="F720" s="42"/>
      <c r="G720" s="39">
        <v>1</v>
      </c>
      <c r="H720" s="130">
        <v>6695800</v>
      </c>
      <c r="I720" s="130">
        <v>4683</v>
      </c>
    </row>
    <row r="721" spans="1:9" ht="15">
      <c r="A721" s="37">
        <v>719</v>
      </c>
      <c r="B721" s="40" t="s">
        <v>1182</v>
      </c>
      <c r="C721" s="40" t="s">
        <v>1183</v>
      </c>
      <c r="D721" s="138">
        <v>44665</v>
      </c>
      <c r="E721" s="38" t="s">
        <v>30</v>
      </c>
      <c r="F721" s="42">
        <v>37</v>
      </c>
      <c r="G721" s="39">
        <v>1</v>
      </c>
      <c r="H721" s="130">
        <v>6626350</v>
      </c>
      <c r="I721" s="130">
        <v>3807</v>
      </c>
    </row>
    <row r="722" spans="1:9" ht="15">
      <c r="A722" s="37">
        <v>720</v>
      </c>
      <c r="B722" s="40" t="s">
        <v>1798</v>
      </c>
      <c r="C722" s="40" t="s">
        <v>1799</v>
      </c>
      <c r="D722" s="138">
        <v>44784</v>
      </c>
      <c r="E722" s="38" t="s">
        <v>21</v>
      </c>
      <c r="F722" s="42"/>
      <c r="G722" s="39">
        <v>1</v>
      </c>
      <c r="H722" s="130">
        <v>6597745</v>
      </c>
      <c r="I722" s="130">
        <v>4338</v>
      </c>
    </row>
    <row r="723" spans="1:9" ht="15">
      <c r="A723" s="37">
        <v>721</v>
      </c>
      <c r="B723" s="40" t="s">
        <v>1399</v>
      </c>
      <c r="C723" s="40" t="s">
        <v>1400</v>
      </c>
      <c r="D723" s="113">
        <v>44336</v>
      </c>
      <c r="E723" s="38" t="s">
        <v>15</v>
      </c>
      <c r="F723" s="42">
        <v>35</v>
      </c>
      <c r="G723" s="39">
        <v>1</v>
      </c>
      <c r="H723" s="107">
        <v>6584401</v>
      </c>
      <c r="I723" s="107">
        <v>4993</v>
      </c>
    </row>
    <row r="724" spans="1:9" ht="15">
      <c r="A724" s="37">
        <v>722</v>
      </c>
      <c r="B724" s="40" t="s">
        <v>1910</v>
      </c>
      <c r="C724" s="40" t="s">
        <v>1910</v>
      </c>
      <c r="D724" s="138">
        <v>44875</v>
      </c>
      <c r="E724" s="38" t="s">
        <v>195</v>
      </c>
      <c r="F724" s="42"/>
      <c r="G724" s="39">
        <v>1</v>
      </c>
      <c r="H724" s="130">
        <v>6552895</v>
      </c>
      <c r="I724" s="130">
        <v>3025</v>
      </c>
    </row>
    <row r="725" spans="1:9" ht="15">
      <c r="A725" s="37">
        <v>723</v>
      </c>
      <c r="B725" s="40" t="s">
        <v>1676</v>
      </c>
      <c r="C725" s="40" t="s">
        <v>1676</v>
      </c>
      <c r="D725" s="138">
        <v>44616</v>
      </c>
      <c r="E725" s="38" t="s">
        <v>24</v>
      </c>
      <c r="F725" s="42">
        <v>43</v>
      </c>
      <c r="G725" s="39">
        <v>1</v>
      </c>
      <c r="H725" s="130">
        <v>6504580</v>
      </c>
      <c r="I725" s="130">
        <v>4211</v>
      </c>
    </row>
    <row r="726" spans="1:9" ht="15">
      <c r="A726" s="37">
        <v>724</v>
      </c>
      <c r="B726" s="40" t="s">
        <v>911</v>
      </c>
      <c r="C726" s="40" t="s">
        <v>912</v>
      </c>
      <c r="D726" s="113">
        <v>43097</v>
      </c>
      <c r="E726" s="41" t="s">
        <v>30</v>
      </c>
      <c r="F726" s="42">
        <v>6</v>
      </c>
      <c r="G726" s="39">
        <v>1</v>
      </c>
      <c r="H726" s="55">
        <v>6490010</v>
      </c>
      <c r="I726" s="55">
        <v>4052</v>
      </c>
    </row>
    <row r="727" spans="1:9" ht="15">
      <c r="A727" s="37">
        <v>725</v>
      </c>
      <c r="B727" s="40" t="s">
        <v>1099</v>
      </c>
      <c r="C727" s="40" t="s">
        <v>1100</v>
      </c>
      <c r="D727" s="113">
        <v>42866</v>
      </c>
      <c r="E727" s="41" t="s">
        <v>151</v>
      </c>
      <c r="F727" s="42">
        <v>28</v>
      </c>
      <c r="G727" s="39">
        <v>1</v>
      </c>
      <c r="H727" s="55">
        <v>6475625</v>
      </c>
      <c r="I727" s="55">
        <v>5101</v>
      </c>
    </row>
    <row r="728" spans="1:9" ht="15">
      <c r="A728" s="37">
        <v>726</v>
      </c>
      <c r="B728" s="46" t="s">
        <v>650</v>
      </c>
      <c r="C728" s="40" t="s">
        <v>651</v>
      </c>
      <c r="D728" s="113">
        <v>43398</v>
      </c>
      <c r="E728" s="41" t="s">
        <v>21</v>
      </c>
      <c r="F728" s="42"/>
      <c r="G728" s="39">
        <v>1</v>
      </c>
      <c r="H728" s="55">
        <v>6430474</v>
      </c>
      <c r="I728" s="106">
        <v>7837</v>
      </c>
    </row>
    <row r="729" spans="1:9" ht="15">
      <c r="A729" s="37">
        <v>727</v>
      </c>
      <c r="B729" s="40" t="s">
        <v>1968</v>
      </c>
      <c r="C729" s="40" t="s">
        <v>1969</v>
      </c>
      <c r="D729" s="138">
        <v>44931</v>
      </c>
      <c r="E729" s="38" t="s">
        <v>36</v>
      </c>
      <c r="F729" s="42"/>
      <c r="G729" s="39">
        <v>1</v>
      </c>
      <c r="H729" s="130">
        <v>6428949</v>
      </c>
      <c r="I729" s="130">
        <v>3843</v>
      </c>
    </row>
    <row r="730" spans="1:9" ht="15">
      <c r="A730" s="37">
        <v>728</v>
      </c>
      <c r="B730" s="38" t="s">
        <v>415</v>
      </c>
      <c r="C730" s="38" t="s">
        <v>416</v>
      </c>
      <c r="D730" s="113">
        <v>43580</v>
      </c>
      <c r="E730" s="38" t="s">
        <v>30</v>
      </c>
      <c r="F730" s="42">
        <v>16</v>
      </c>
      <c r="G730" s="39">
        <v>1</v>
      </c>
      <c r="H730" s="55">
        <v>6406020</v>
      </c>
      <c r="I730" s="106">
        <v>4093</v>
      </c>
    </row>
    <row r="731" spans="1:9" ht="15">
      <c r="A731" s="37">
        <v>729</v>
      </c>
      <c r="B731" s="38" t="s">
        <v>300</v>
      </c>
      <c r="C731" s="38" t="s">
        <v>301</v>
      </c>
      <c r="D731" s="113">
        <v>43678</v>
      </c>
      <c r="E731" s="38" t="s">
        <v>159</v>
      </c>
      <c r="F731" s="42">
        <v>45</v>
      </c>
      <c r="G731" s="39">
        <v>1</v>
      </c>
      <c r="H731" s="55">
        <v>6301410</v>
      </c>
      <c r="I731" s="106">
        <v>4762</v>
      </c>
    </row>
    <row r="732" spans="1:9" ht="15">
      <c r="A732" s="37">
        <v>730</v>
      </c>
      <c r="B732" s="38" t="s">
        <v>759</v>
      </c>
      <c r="C732" s="38" t="s">
        <v>760</v>
      </c>
      <c r="D732" s="113">
        <v>43223</v>
      </c>
      <c r="E732" s="38" t="s">
        <v>67</v>
      </c>
      <c r="F732" s="42"/>
      <c r="G732" s="39">
        <v>1</v>
      </c>
      <c r="H732" s="55">
        <v>6270651</v>
      </c>
      <c r="I732" s="55">
        <v>4612</v>
      </c>
    </row>
    <row r="733" spans="1:9" ht="15">
      <c r="A733" s="37">
        <v>731</v>
      </c>
      <c r="B733" s="40" t="s">
        <v>1831</v>
      </c>
      <c r="C733" s="40" t="s">
        <v>1831</v>
      </c>
      <c r="D733" s="138">
        <v>44812</v>
      </c>
      <c r="E733" s="38" t="s">
        <v>36</v>
      </c>
      <c r="F733" s="86"/>
      <c r="G733" s="39">
        <v>1</v>
      </c>
      <c r="H733" s="295">
        <v>6156295</v>
      </c>
      <c r="I733" s="130">
        <v>4069</v>
      </c>
    </row>
    <row r="734" spans="1:9" ht="15">
      <c r="A734" s="37">
        <v>732</v>
      </c>
      <c r="B734" s="346" t="s">
        <v>473</v>
      </c>
      <c r="C734" s="346" t="s">
        <v>474</v>
      </c>
      <c r="D734" s="289">
        <v>43552</v>
      </c>
      <c r="E734" s="96" t="s">
        <v>21</v>
      </c>
      <c r="F734" s="86"/>
      <c r="G734" s="39">
        <v>1</v>
      </c>
      <c r="H734" s="302">
        <v>6130130</v>
      </c>
      <c r="I734" s="302">
        <v>3906</v>
      </c>
    </row>
    <row r="735" spans="1:9" ht="15">
      <c r="A735" s="37">
        <v>733</v>
      </c>
      <c r="B735" s="40" t="s">
        <v>590</v>
      </c>
      <c r="C735" s="40" t="s">
        <v>591</v>
      </c>
      <c r="D735" s="113">
        <v>43384</v>
      </c>
      <c r="E735" s="38" t="s">
        <v>159</v>
      </c>
      <c r="F735" s="42">
        <v>22</v>
      </c>
      <c r="G735" s="39">
        <v>1</v>
      </c>
      <c r="H735" s="55">
        <v>6033940</v>
      </c>
      <c r="I735" s="55">
        <v>4117</v>
      </c>
    </row>
    <row r="736" spans="1:9" ht="15">
      <c r="A736" s="37">
        <v>734</v>
      </c>
      <c r="B736" s="40" t="s">
        <v>444</v>
      </c>
      <c r="C736" s="40" t="s">
        <v>445</v>
      </c>
      <c r="D736" s="113">
        <v>43587</v>
      </c>
      <c r="E736" s="38" t="s">
        <v>175</v>
      </c>
      <c r="F736" s="42"/>
      <c r="G736" s="39">
        <v>1</v>
      </c>
      <c r="H736" s="277">
        <v>5989193</v>
      </c>
      <c r="I736" s="277">
        <v>4401</v>
      </c>
    </row>
    <row r="737" spans="1:9" ht="15">
      <c r="A737" s="37">
        <v>735</v>
      </c>
      <c r="B737" s="346" t="s">
        <v>1482</v>
      </c>
      <c r="C737" s="346" t="s">
        <v>25</v>
      </c>
      <c r="D737" s="356">
        <v>44406</v>
      </c>
      <c r="E737" s="96" t="s">
        <v>21</v>
      </c>
      <c r="F737" s="86">
        <v>40</v>
      </c>
      <c r="G737" s="39">
        <v>1</v>
      </c>
      <c r="H737" s="295">
        <v>5954736</v>
      </c>
      <c r="I737" s="295">
        <v>4343</v>
      </c>
    </row>
    <row r="738" spans="1:9" ht="15">
      <c r="A738" s="37">
        <v>736</v>
      </c>
      <c r="B738" s="101" t="s">
        <v>228</v>
      </c>
      <c r="C738" s="101" t="s">
        <v>229</v>
      </c>
      <c r="D738" s="116">
        <v>43797</v>
      </c>
      <c r="E738" s="101" t="s">
        <v>230</v>
      </c>
      <c r="F738" s="103">
        <v>19</v>
      </c>
      <c r="G738" s="39">
        <v>1</v>
      </c>
      <c r="H738" s="151">
        <v>5945179</v>
      </c>
      <c r="I738" s="151">
        <v>4019</v>
      </c>
    </row>
    <row r="739" spans="1:9" ht="15">
      <c r="A739" s="37">
        <v>737</v>
      </c>
      <c r="B739" s="100" t="s">
        <v>958</v>
      </c>
      <c r="C739" s="100" t="s">
        <v>959</v>
      </c>
      <c r="D739" s="116">
        <v>43034</v>
      </c>
      <c r="E739" s="102" t="s">
        <v>21</v>
      </c>
      <c r="F739" s="103"/>
      <c r="G739" s="104">
        <v>1</v>
      </c>
      <c r="H739" s="149">
        <v>5865465</v>
      </c>
      <c r="I739" s="149">
        <v>5506</v>
      </c>
    </row>
    <row r="740" spans="1:9" ht="15">
      <c r="A740" s="37">
        <v>738</v>
      </c>
      <c r="B740" s="100" t="s">
        <v>220</v>
      </c>
      <c r="C740" s="100" t="s">
        <v>221</v>
      </c>
      <c r="D740" s="116">
        <v>43811</v>
      </c>
      <c r="E740" s="101" t="s">
        <v>21</v>
      </c>
      <c r="F740" s="103">
        <v>26</v>
      </c>
      <c r="G740" s="104">
        <v>1</v>
      </c>
      <c r="H740" s="151">
        <v>5852165</v>
      </c>
      <c r="I740" s="151">
        <v>4170</v>
      </c>
    </row>
    <row r="741" spans="1:9" ht="15">
      <c r="A741" s="37">
        <v>739</v>
      </c>
      <c r="B741" s="101" t="s">
        <v>583</v>
      </c>
      <c r="C741" s="101" t="s">
        <v>584</v>
      </c>
      <c r="D741" s="116">
        <v>43454</v>
      </c>
      <c r="E741" s="101" t="s">
        <v>21</v>
      </c>
      <c r="F741" s="103"/>
      <c r="G741" s="104">
        <v>1</v>
      </c>
      <c r="H741" s="149">
        <v>5827131</v>
      </c>
      <c r="I741" s="149">
        <v>3819</v>
      </c>
    </row>
    <row r="742" spans="1:9" ht="15">
      <c r="A742" s="37">
        <v>740</v>
      </c>
      <c r="B742" s="100" t="s">
        <v>1123</v>
      </c>
      <c r="C742" s="100" t="s">
        <v>1124</v>
      </c>
      <c r="D742" s="116">
        <v>42838</v>
      </c>
      <c r="E742" s="102" t="s">
        <v>30</v>
      </c>
      <c r="F742" s="103">
        <v>37</v>
      </c>
      <c r="G742" s="104">
        <v>1</v>
      </c>
      <c r="H742" s="149">
        <v>5763965</v>
      </c>
      <c r="I742" s="149">
        <v>4417</v>
      </c>
    </row>
    <row r="743" spans="1:9" ht="15">
      <c r="A743" s="37">
        <v>741</v>
      </c>
      <c r="B743" s="147" t="s">
        <v>1332</v>
      </c>
      <c r="C743" s="147" t="s">
        <v>1333</v>
      </c>
      <c r="D743" s="116">
        <v>42740</v>
      </c>
      <c r="E743" s="102" t="s">
        <v>192</v>
      </c>
      <c r="F743" s="103">
        <v>20</v>
      </c>
      <c r="G743" s="104">
        <v>1</v>
      </c>
      <c r="H743" s="108">
        <v>5761400</v>
      </c>
      <c r="I743" s="283">
        <v>4801</v>
      </c>
    </row>
    <row r="744" spans="1:9" ht="15">
      <c r="A744" s="37">
        <v>742</v>
      </c>
      <c r="B744" s="100" t="s">
        <v>1087</v>
      </c>
      <c r="C744" s="100" t="s">
        <v>1088</v>
      </c>
      <c r="D744" s="116">
        <v>42894</v>
      </c>
      <c r="E744" s="102" t="s">
        <v>407</v>
      </c>
      <c r="F744" s="103">
        <v>22</v>
      </c>
      <c r="G744" s="104">
        <v>1</v>
      </c>
      <c r="H744" s="149">
        <v>5736701</v>
      </c>
      <c r="I744" s="149">
        <v>3934</v>
      </c>
    </row>
    <row r="745" spans="1:9" ht="15">
      <c r="A745" s="37">
        <v>743</v>
      </c>
      <c r="B745" s="100" t="s">
        <v>1977</v>
      </c>
      <c r="C745" s="100" t="s">
        <v>1978</v>
      </c>
      <c r="D745" s="165">
        <v>44945</v>
      </c>
      <c r="E745" s="101" t="s">
        <v>30</v>
      </c>
      <c r="F745" s="103">
        <v>32</v>
      </c>
      <c r="G745" s="104">
        <v>1</v>
      </c>
      <c r="H745" s="141">
        <v>5681310</v>
      </c>
      <c r="I745" s="141">
        <v>2744</v>
      </c>
    </row>
    <row r="746" spans="1:9" ht="15">
      <c r="A746" s="37">
        <v>744</v>
      </c>
      <c r="B746" s="100" t="s">
        <v>631</v>
      </c>
      <c r="C746" s="100" t="s">
        <v>632</v>
      </c>
      <c r="D746" s="116">
        <v>43419</v>
      </c>
      <c r="E746" s="101" t="s">
        <v>30</v>
      </c>
      <c r="F746" s="103">
        <v>13</v>
      </c>
      <c r="G746" s="104">
        <v>1</v>
      </c>
      <c r="H746" s="151">
        <v>5652925</v>
      </c>
      <c r="I746" s="151">
        <v>3541</v>
      </c>
    </row>
    <row r="747" spans="1:9" ht="15">
      <c r="A747" s="37">
        <v>745</v>
      </c>
      <c r="B747" s="101" t="s">
        <v>408</v>
      </c>
      <c r="C747" s="101" t="s">
        <v>409</v>
      </c>
      <c r="D747" s="116">
        <v>43608</v>
      </c>
      <c r="E747" s="101" t="s">
        <v>30</v>
      </c>
      <c r="F747" s="103">
        <v>20</v>
      </c>
      <c r="G747" s="104">
        <v>1</v>
      </c>
      <c r="H747" s="151">
        <v>5648135</v>
      </c>
      <c r="I747" s="151">
        <v>3716</v>
      </c>
    </row>
    <row r="748" spans="1:9" ht="15">
      <c r="A748" s="37">
        <v>746</v>
      </c>
      <c r="B748" s="100" t="s">
        <v>1735</v>
      </c>
      <c r="C748" s="100" t="s">
        <v>1736</v>
      </c>
      <c r="D748" s="165">
        <v>44686</v>
      </c>
      <c r="E748" s="101" t="s">
        <v>41</v>
      </c>
      <c r="F748" s="103"/>
      <c r="G748" s="104">
        <v>1</v>
      </c>
      <c r="H748" s="141">
        <v>5637705</v>
      </c>
      <c r="I748" s="141">
        <v>3541</v>
      </c>
    </row>
    <row r="749" spans="1:9" ht="15">
      <c r="A749" s="37">
        <v>747</v>
      </c>
      <c r="B749" s="100" t="s">
        <v>611</v>
      </c>
      <c r="C749" s="100" t="s">
        <v>612</v>
      </c>
      <c r="D749" s="116">
        <v>43384</v>
      </c>
      <c r="E749" s="101" t="s">
        <v>15</v>
      </c>
      <c r="F749" s="103"/>
      <c r="G749" s="104">
        <v>1</v>
      </c>
      <c r="H749" s="149">
        <v>5632444</v>
      </c>
      <c r="I749" s="149">
        <v>3761</v>
      </c>
    </row>
    <row r="750" spans="1:9" ht="15">
      <c r="A750" s="37">
        <v>748</v>
      </c>
      <c r="B750" s="100" t="s">
        <v>988</v>
      </c>
      <c r="C750" s="100" t="s">
        <v>989</v>
      </c>
      <c r="D750" s="116">
        <v>43006</v>
      </c>
      <c r="E750" s="102" t="s">
        <v>407</v>
      </c>
      <c r="F750" s="103">
        <v>16</v>
      </c>
      <c r="G750" s="104">
        <v>1</v>
      </c>
      <c r="H750" s="149">
        <v>5599049</v>
      </c>
      <c r="I750" s="149">
        <v>3706</v>
      </c>
    </row>
    <row r="751" spans="1:9" ht="15">
      <c r="A751" s="37">
        <v>749</v>
      </c>
      <c r="B751" s="100" t="s">
        <v>846</v>
      </c>
      <c r="C751" s="100" t="s">
        <v>847</v>
      </c>
      <c r="D751" s="116">
        <v>43167</v>
      </c>
      <c r="E751" s="102" t="s">
        <v>192</v>
      </c>
      <c r="F751" s="103">
        <v>16</v>
      </c>
      <c r="G751" s="104">
        <v>1</v>
      </c>
      <c r="H751" s="149">
        <v>5590750</v>
      </c>
      <c r="I751" s="149">
        <v>4140</v>
      </c>
    </row>
    <row r="752" spans="1:9" ht="15">
      <c r="A752" s="37">
        <v>750</v>
      </c>
      <c r="B752" s="147" t="s">
        <v>777</v>
      </c>
      <c r="C752" s="147" t="s">
        <v>778</v>
      </c>
      <c r="D752" s="116">
        <v>43251</v>
      </c>
      <c r="E752" s="102" t="s">
        <v>30</v>
      </c>
      <c r="F752" s="103">
        <v>41</v>
      </c>
      <c r="G752" s="104">
        <v>1</v>
      </c>
      <c r="H752" s="151">
        <v>5585470</v>
      </c>
      <c r="I752" s="151">
        <v>4238</v>
      </c>
    </row>
    <row r="753" spans="1:9" ht="15">
      <c r="A753" s="37">
        <v>751</v>
      </c>
      <c r="B753" s="40" t="s">
        <v>919</v>
      </c>
      <c r="C753" s="40" t="s">
        <v>920</v>
      </c>
      <c r="D753" s="113">
        <v>43090</v>
      </c>
      <c r="E753" s="41" t="s">
        <v>21</v>
      </c>
      <c r="F753" s="86"/>
      <c r="G753" s="104">
        <v>1</v>
      </c>
      <c r="H753" s="149">
        <v>5564595</v>
      </c>
      <c r="I753" s="149">
        <v>4254</v>
      </c>
    </row>
    <row r="754" spans="1:9" ht="15">
      <c r="A754" s="37">
        <v>752</v>
      </c>
      <c r="B754" s="38" t="s">
        <v>233</v>
      </c>
      <c r="C754" s="38" t="s">
        <v>233</v>
      </c>
      <c r="D754" s="113">
        <v>43783</v>
      </c>
      <c r="E754" s="38" t="s">
        <v>21</v>
      </c>
      <c r="F754" s="86">
        <v>38</v>
      </c>
      <c r="G754" s="104">
        <v>1</v>
      </c>
      <c r="H754" s="151">
        <v>5491485</v>
      </c>
      <c r="I754" s="151">
        <v>5048</v>
      </c>
    </row>
    <row r="755" spans="1:9" ht="15">
      <c r="A755" s="37">
        <v>753</v>
      </c>
      <c r="B755" s="38" t="s">
        <v>802</v>
      </c>
      <c r="C755" s="38" t="s">
        <v>803</v>
      </c>
      <c r="D755" s="113">
        <v>43209</v>
      </c>
      <c r="E755" s="38" t="s">
        <v>159</v>
      </c>
      <c r="F755" s="86">
        <v>52</v>
      </c>
      <c r="G755" s="104">
        <v>1</v>
      </c>
      <c r="H755" s="149">
        <v>5463181</v>
      </c>
      <c r="I755" s="149">
        <v>3940</v>
      </c>
    </row>
    <row r="756" spans="1:9" ht="15">
      <c r="A756" s="37">
        <v>754</v>
      </c>
      <c r="B756" s="38" t="s">
        <v>686</v>
      </c>
      <c r="C756" s="38" t="s">
        <v>686</v>
      </c>
      <c r="D756" s="113">
        <v>43356</v>
      </c>
      <c r="E756" s="38" t="s">
        <v>21</v>
      </c>
      <c r="F756" s="86"/>
      <c r="G756" s="104">
        <v>1</v>
      </c>
      <c r="H756" s="149">
        <v>5447954</v>
      </c>
      <c r="I756" s="149">
        <v>4460</v>
      </c>
    </row>
    <row r="757" spans="1:9" ht="15">
      <c r="A757" s="37">
        <v>755</v>
      </c>
      <c r="B757" s="40" t="s">
        <v>1701</v>
      </c>
      <c r="C757" s="40" t="s">
        <v>1701</v>
      </c>
      <c r="D757" s="138">
        <v>44644</v>
      </c>
      <c r="E757" s="38" t="s">
        <v>67</v>
      </c>
      <c r="F757" s="103"/>
      <c r="G757" s="104">
        <v>1</v>
      </c>
      <c r="H757" s="141">
        <v>5374485</v>
      </c>
      <c r="I757" s="141">
        <v>3341</v>
      </c>
    </row>
    <row r="758" spans="1:9" ht="15">
      <c r="A758" s="37">
        <v>756</v>
      </c>
      <c r="B758" s="38" t="s">
        <v>1040</v>
      </c>
      <c r="C758" s="38" t="s">
        <v>1041</v>
      </c>
      <c r="D758" s="113">
        <v>42964</v>
      </c>
      <c r="E758" s="38" t="s">
        <v>21</v>
      </c>
      <c r="F758" s="314"/>
      <c r="G758" s="104">
        <v>1</v>
      </c>
      <c r="H758" s="149">
        <v>5361898</v>
      </c>
      <c r="I758" s="283">
        <v>4217</v>
      </c>
    </row>
    <row r="759" spans="1:9" ht="15">
      <c r="A759" s="37">
        <v>757</v>
      </c>
      <c r="B759" s="40" t="s">
        <v>1908</v>
      </c>
      <c r="C759" s="40" t="s">
        <v>1909</v>
      </c>
      <c r="D759" s="138">
        <v>44875</v>
      </c>
      <c r="E759" s="129" t="s">
        <v>21</v>
      </c>
      <c r="F759" s="103"/>
      <c r="G759" s="104">
        <v>1</v>
      </c>
      <c r="H759" s="141">
        <v>5326025</v>
      </c>
      <c r="I759" s="141">
        <v>2719</v>
      </c>
    </row>
    <row r="760" spans="1:9" ht="15">
      <c r="A760" s="37">
        <v>758</v>
      </c>
      <c r="B760" s="38" t="s">
        <v>954</v>
      </c>
      <c r="C760" s="38" t="s">
        <v>955</v>
      </c>
      <c r="D760" s="113">
        <v>43041</v>
      </c>
      <c r="E760" s="361" t="s">
        <v>21</v>
      </c>
      <c r="F760" s="314"/>
      <c r="G760" s="104">
        <v>1</v>
      </c>
      <c r="H760" s="372">
        <v>5307925</v>
      </c>
      <c r="I760" s="106">
        <v>4342</v>
      </c>
    </row>
    <row r="761" spans="1:9" ht="15">
      <c r="A761" s="37">
        <v>759</v>
      </c>
      <c r="B761" s="40" t="s">
        <v>1647</v>
      </c>
      <c r="C761" s="40" t="s">
        <v>1648</v>
      </c>
      <c r="D761" s="138">
        <v>44567</v>
      </c>
      <c r="E761" s="129" t="s">
        <v>39</v>
      </c>
      <c r="F761" s="371">
        <v>51</v>
      </c>
      <c r="G761" s="104">
        <v>1</v>
      </c>
      <c r="H761" s="295">
        <v>5153210</v>
      </c>
      <c r="I761" s="130">
        <v>3288</v>
      </c>
    </row>
    <row r="762" spans="1:9" ht="15">
      <c r="A762" s="37">
        <v>760</v>
      </c>
      <c r="B762" s="40" t="s">
        <v>1594</v>
      </c>
      <c r="C762" s="40" t="s">
        <v>1594</v>
      </c>
      <c r="D762" s="138">
        <v>44504</v>
      </c>
      <c r="E762" s="129" t="s">
        <v>1595</v>
      </c>
      <c r="F762" s="86"/>
      <c r="G762" s="104">
        <v>1</v>
      </c>
      <c r="H762" s="295">
        <v>5097273</v>
      </c>
      <c r="I762" s="130">
        <v>4483</v>
      </c>
    </row>
    <row r="763" spans="1:9" ht="15">
      <c r="A763" s="37">
        <v>761</v>
      </c>
      <c r="B763" s="40" t="s">
        <v>1500</v>
      </c>
      <c r="C763" s="40" t="s">
        <v>1501</v>
      </c>
      <c r="D763" s="138">
        <v>44420</v>
      </c>
      <c r="E763" s="129" t="s">
        <v>36</v>
      </c>
      <c r="F763" s="86"/>
      <c r="G763" s="104">
        <v>1</v>
      </c>
      <c r="H763" s="295">
        <v>5052810</v>
      </c>
      <c r="I763" s="130">
        <v>3768</v>
      </c>
    </row>
    <row r="764" spans="1:9" ht="15">
      <c r="A764" s="37">
        <v>762</v>
      </c>
      <c r="B764" s="40" t="s">
        <v>851</v>
      </c>
      <c r="C764" s="40" t="s">
        <v>852</v>
      </c>
      <c r="D764" s="113">
        <v>43160</v>
      </c>
      <c r="E764" s="293" t="s">
        <v>30</v>
      </c>
      <c r="F764" s="86">
        <v>21</v>
      </c>
      <c r="G764" s="104">
        <v>1</v>
      </c>
      <c r="H764" s="282">
        <v>4987505</v>
      </c>
      <c r="I764" s="55">
        <v>3346</v>
      </c>
    </row>
    <row r="765" spans="1:9" ht="15">
      <c r="A765" s="37">
        <v>763</v>
      </c>
      <c r="B765" s="38" t="s">
        <v>307</v>
      </c>
      <c r="C765" s="38" t="s">
        <v>308</v>
      </c>
      <c r="D765" s="113">
        <v>43727</v>
      </c>
      <c r="E765" s="129" t="s">
        <v>15</v>
      </c>
      <c r="F765" s="86">
        <v>26</v>
      </c>
      <c r="G765" s="104">
        <v>1</v>
      </c>
      <c r="H765" s="282">
        <v>4970050</v>
      </c>
      <c r="I765" s="55">
        <v>3389</v>
      </c>
    </row>
    <row r="766" spans="1:9" ht="15">
      <c r="A766" s="37">
        <v>764</v>
      </c>
      <c r="B766" s="40" t="s">
        <v>157</v>
      </c>
      <c r="C766" s="40" t="s">
        <v>158</v>
      </c>
      <c r="D766" s="113">
        <v>43881</v>
      </c>
      <c r="E766" s="129" t="s">
        <v>159</v>
      </c>
      <c r="F766" s="307">
        <v>26</v>
      </c>
      <c r="G766" s="104">
        <v>1</v>
      </c>
      <c r="H766" s="339">
        <v>4904265</v>
      </c>
      <c r="I766" s="55">
        <v>2894</v>
      </c>
    </row>
    <row r="767" spans="1:9" ht="15">
      <c r="A767" s="37">
        <v>765</v>
      </c>
      <c r="B767" s="57" t="s">
        <v>658</v>
      </c>
      <c r="C767" s="57" t="s">
        <v>659</v>
      </c>
      <c r="D767" s="115">
        <v>43391</v>
      </c>
      <c r="E767" s="56" t="s">
        <v>21</v>
      </c>
      <c r="F767" s="314"/>
      <c r="G767" s="104">
        <v>1</v>
      </c>
      <c r="H767" s="302">
        <v>4871790</v>
      </c>
      <c r="I767" s="277">
        <v>3204</v>
      </c>
    </row>
    <row r="768" spans="1:9" ht="15">
      <c r="A768" s="37">
        <v>766</v>
      </c>
      <c r="B768" s="56" t="s">
        <v>268</v>
      </c>
      <c r="C768" s="56" t="s">
        <v>269</v>
      </c>
      <c r="D768" s="115">
        <v>43762</v>
      </c>
      <c r="E768" s="56" t="s">
        <v>30</v>
      </c>
      <c r="F768" s="86">
        <v>32</v>
      </c>
      <c r="G768" s="104">
        <v>1</v>
      </c>
      <c r="H768" s="302">
        <v>4860295</v>
      </c>
      <c r="I768" s="277">
        <v>4228</v>
      </c>
    </row>
    <row r="769" spans="1:9" ht="15">
      <c r="A769" s="37">
        <v>767</v>
      </c>
      <c r="B769" s="57" t="s">
        <v>1603</v>
      </c>
      <c r="C769" s="57" t="s">
        <v>1604</v>
      </c>
      <c r="D769" s="152">
        <v>44518</v>
      </c>
      <c r="E769" s="38" t="s">
        <v>30</v>
      </c>
      <c r="F769" s="86">
        <v>25</v>
      </c>
      <c r="G769" s="104">
        <v>1</v>
      </c>
      <c r="H769" s="295">
        <v>4849175</v>
      </c>
      <c r="I769" s="130">
        <v>2961</v>
      </c>
    </row>
    <row r="770" spans="1:9" ht="15">
      <c r="A770" s="37">
        <v>768</v>
      </c>
      <c r="B770" s="57" t="s">
        <v>767</v>
      </c>
      <c r="C770" s="56" t="s">
        <v>768</v>
      </c>
      <c r="D770" s="115">
        <v>43272</v>
      </c>
      <c r="E770" s="129" t="s">
        <v>21</v>
      </c>
      <c r="F770" s="103"/>
      <c r="G770" s="104">
        <v>1</v>
      </c>
      <c r="H770" s="149">
        <v>4840435</v>
      </c>
      <c r="I770" s="373">
        <v>3871</v>
      </c>
    </row>
    <row r="771" spans="1:9" ht="15">
      <c r="A771" s="37">
        <v>769</v>
      </c>
      <c r="B771" s="40" t="s">
        <v>1097</v>
      </c>
      <c r="C771" s="40" t="s">
        <v>1098</v>
      </c>
      <c r="D771" s="113">
        <v>42866</v>
      </c>
      <c r="E771" s="41" t="s">
        <v>159</v>
      </c>
      <c r="F771" s="270">
        <v>39</v>
      </c>
      <c r="G771" s="104">
        <v>1</v>
      </c>
      <c r="H771" s="339">
        <v>4778022</v>
      </c>
      <c r="I771" s="340">
        <v>3625</v>
      </c>
    </row>
    <row r="772" spans="1:9" ht="15">
      <c r="A772" s="37">
        <v>770</v>
      </c>
      <c r="B772" s="40" t="s">
        <v>1597</v>
      </c>
      <c r="C772" s="40" t="s">
        <v>1598</v>
      </c>
      <c r="D772" s="138">
        <v>44511</v>
      </c>
      <c r="E772" s="38" t="s">
        <v>30</v>
      </c>
      <c r="F772" s="103">
        <v>27</v>
      </c>
      <c r="G772" s="104">
        <v>1</v>
      </c>
      <c r="H772" s="141">
        <v>4753480</v>
      </c>
      <c r="I772" s="141">
        <v>4603</v>
      </c>
    </row>
    <row r="773" spans="1:9" ht="15">
      <c r="A773" s="37">
        <v>771</v>
      </c>
      <c r="B773" s="40" t="s">
        <v>1605</v>
      </c>
      <c r="C773" s="40" t="s">
        <v>1606</v>
      </c>
      <c r="D773" s="138">
        <v>44518</v>
      </c>
      <c r="E773" s="38" t="s">
        <v>21</v>
      </c>
      <c r="F773" s="103"/>
      <c r="G773" s="104">
        <v>1</v>
      </c>
      <c r="H773" s="141">
        <v>4707700</v>
      </c>
      <c r="I773" s="141">
        <v>3656</v>
      </c>
    </row>
    <row r="774" spans="1:9" ht="15">
      <c r="A774" s="37">
        <v>772</v>
      </c>
      <c r="B774" s="38" t="s">
        <v>331</v>
      </c>
      <c r="C774" s="38" t="s">
        <v>332</v>
      </c>
      <c r="D774" s="113">
        <v>43664</v>
      </c>
      <c r="E774" s="38" t="s">
        <v>36</v>
      </c>
      <c r="F774" s="103"/>
      <c r="G774" s="104">
        <v>1</v>
      </c>
      <c r="H774" s="149">
        <v>4697683</v>
      </c>
      <c r="I774" s="283">
        <v>3912</v>
      </c>
    </row>
    <row r="775" spans="1:9" ht="15">
      <c r="A775" s="37">
        <v>773</v>
      </c>
      <c r="B775" s="266" t="s">
        <v>515</v>
      </c>
      <c r="C775" s="266" t="s">
        <v>515</v>
      </c>
      <c r="D775" s="312">
        <v>43531</v>
      </c>
      <c r="E775" s="96" t="s">
        <v>193</v>
      </c>
      <c r="F775" s="336">
        <v>39</v>
      </c>
      <c r="G775" s="136">
        <v>1</v>
      </c>
      <c r="H775" s="285">
        <v>4658085</v>
      </c>
      <c r="I775" s="285">
        <v>3045</v>
      </c>
    </row>
    <row r="776" spans="1:9" ht="15">
      <c r="A776" s="37">
        <v>774</v>
      </c>
      <c r="B776" s="101" t="s">
        <v>1334</v>
      </c>
      <c r="C776" s="101" t="s">
        <v>1334</v>
      </c>
      <c r="D776" s="116">
        <v>42635</v>
      </c>
      <c r="E776" s="102" t="s">
        <v>21</v>
      </c>
      <c r="F776" s="126"/>
      <c r="G776" s="104">
        <v>1</v>
      </c>
      <c r="H776" s="151">
        <v>4655617</v>
      </c>
      <c r="I776" s="149">
        <v>4815</v>
      </c>
    </row>
    <row r="777" spans="1:9" ht="15">
      <c r="A777" s="37">
        <v>775</v>
      </c>
      <c r="B777" s="100" t="s">
        <v>1085</v>
      </c>
      <c r="C777" s="100" t="s">
        <v>1086</v>
      </c>
      <c r="D777" s="116">
        <v>42894</v>
      </c>
      <c r="E777" s="102" t="s">
        <v>15</v>
      </c>
      <c r="F777" s="103">
        <v>41</v>
      </c>
      <c r="G777" s="104">
        <v>1</v>
      </c>
      <c r="H777" s="149">
        <v>4636600</v>
      </c>
      <c r="I777" s="149">
        <v>3419</v>
      </c>
    </row>
    <row r="778" spans="1:9" ht="15">
      <c r="A778" s="37">
        <v>776</v>
      </c>
      <c r="B778" s="100" t="s">
        <v>1895</v>
      </c>
      <c r="C778" s="100" t="s">
        <v>1896</v>
      </c>
      <c r="D778" s="165">
        <v>44868</v>
      </c>
      <c r="E778" s="101" t="s">
        <v>21</v>
      </c>
      <c r="F778" s="103"/>
      <c r="G778" s="104">
        <v>1</v>
      </c>
      <c r="H778" s="141">
        <v>4622095</v>
      </c>
      <c r="I778" s="141">
        <v>3897</v>
      </c>
    </row>
    <row r="779" spans="1:9" ht="15">
      <c r="A779" s="37">
        <v>777</v>
      </c>
      <c r="B779" s="100" t="s">
        <v>771</v>
      </c>
      <c r="C779" s="100" t="s">
        <v>772</v>
      </c>
      <c r="D779" s="116">
        <v>43265</v>
      </c>
      <c r="E779" s="102" t="s">
        <v>21</v>
      </c>
      <c r="F779" s="103"/>
      <c r="G779" s="104">
        <v>1</v>
      </c>
      <c r="H779" s="149">
        <v>4604825</v>
      </c>
      <c r="I779" s="149">
        <v>3613</v>
      </c>
    </row>
    <row r="780" spans="1:9" ht="15">
      <c r="A780" s="37">
        <v>778</v>
      </c>
      <c r="B780" s="100" t="s">
        <v>586</v>
      </c>
      <c r="C780" s="100" t="s">
        <v>587</v>
      </c>
      <c r="D780" s="116">
        <v>43447</v>
      </c>
      <c r="E780" s="101" t="s">
        <v>30</v>
      </c>
      <c r="F780" s="103">
        <v>13</v>
      </c>
      <c r="G780" s="104">
        <v>1</v>
      </c>
      <c r="H780" s="149">
        <v>4595385</v>
      </c>
      <c r="I780" s="283">
        <v>2870</v>
      </c>
    </row>
    <row r="781" spans="1:9" ht="15">
      <c r="A781" s="37">
        <v>779</v>
      </c>
      <c r="B781" s="147" t="s">
        <v>1161</v>
      </c>
      <c r="C781" s="147" t="s">
        <v>1162</v>
      </c>
      <c r="D781" s="116">
        <v>42803</v>
      </c>
      <c r="E781" s="102" t="s">
        <v>21</v>
      </c>
      <c r="F781" s="103"/>
      <c r="G781" s="104">
        <v>1</v>
      </c>
      <c r="H781" s="149">
        <v>4591365</v>
      </c>
      <c r="I781" s="149">
        <v>3556</v>
      </c>
    </row>
    <row r="782" spans="1:9" ht="15">
      <c r="A782" s="37">
        <v>780</v>
      </c>
      <c r="B782" s="56" t="s">
        <v>1159</v>
      </c>
      <c r="C782" s="56" t="s">
        <v>1160</v>
      </c>
      <c r="D782" s="115">
        <v>42803</v>
      </c>
      <c r="E782" s="262" t="s">
        <v>981</v>
      </c>
      <c r="F782" s="126"/>
      <c r="G782" s="104">
        <v>1</v>
      </c>
      <c r="H782" s="308">
        <v>4578070</v>
      </c>
      <c r="I782" s="308">
        <v>2971</v>
      </c>
    </row>
    <row r="783" spans="1:9" ht="15">
      <c r="A783" s="37">
        <v>781</v>
      </c>
      <c r="B783" s="57" t="s">
        <v>1664</v>
      </c>
      <c r="C783" s="350" t="s">
        <v>1665</v>
      </c>
      <c r="D783" s="152">
        <v>44588</v>
      </c>
      <c r="E783" s="262" t="s">
        <v>230</v>
      </c>
      <c r="F783" s="103">
        <v>25</v>
      </c>
      <c r="G783" s="104">
        <v>1</v>
      </c>
      <c r="H783" s="153">
        <v>4559589</v>
      </c>
      <c r="I783" s="153">
        <v>3226</v>
      </c>
    </row>
    <row r="784" spans="1:9" ht="15">
      <c r="A784" s="37">
        <v>782</v>
      </c>
      <c r="B784" s="57" t="s">
        <v>785</v>
      </c>
      <c r="C784" s="57" t="s">
        <v>786</v>
      </c>
      <c r="D784" s="115">
        <v>43230</v>
      </c>
      <c r="E784" s="129" t="s">
        <v>159</v>
      </c>
      <c r="F784" s="103">
        <v>22</v>
      </c>
      <c r="G784" s="104">
        <v>1</v>
      </c>
      <c r="H784" s="271">
        <v>4533020</v>
      </c>
      <c r="I784" s="271">
        <v>2969</v>
      </c>
    </row>
    <row r="785" spans="1:9" ht="15">
      <c r="A785" s="37">
        <v>783</v>
      </c>
      <c r="B785" s="38" t="s">
        <v>1227</v>
      </c>
      <c r="C785" s="38" t="s">
        <v>1228</v>
      </c>
      <c r="D785" s="113">
        <v>42726</v>
      </c>
      <c r="E785" s="38" t="s">
        <v>24</v>
      </c>
      <c r="F785" s="126"/>
      <c r="G785" s="104">
        <v>1</v>
      </c>
      <c r="H785" s="271">
        <v>4517462</v>
      </c>
      <c r="I785" s="271">
        <v>3671</v>
      </c>
    </row>
    <row r="786" spans="1:9" ht="15">
      <c r="A786" s="37">
        <v>784</v>
      </c>
      <c r="B786" s="38" t="s">
        <v>260</v>
      </c>
      <c r="C786" s="38" t="s">
        <v>261</v>
      </c>
      <c r="D786" s="113">
        <v>43769</v>
      </c>
      <c r="E786" s="38" t="s">
        <v>21</v>
      </c>
      <c r="F786" s="103"/>
      <c r="G786" s="104">
        <v>1</v>
      </c>
      <c r="H786" s="308">
        <v>4505680</v>
      </c>
      <c r="I786" s="308">
        <v>3290</v>
      </c>
    </row>
    <row r="787" spans="1:9" ht="15">
      <c r="A787" s="37">
        <v>785</v>
      </c>
      <c r="B787" s="57" t="s">
        <v>1129</v>
      </c>
      <c r="C787" s="57" t="s">
        <v>1130</v>
      </c>
      <c r="D787" s="115">
        <v>42838</v>
      </c>
      <c r="E787" s="41" t="s">
        <v>36</v>
      </c>
      <c r="F787" s="103"/>
      <c r="G787" s="104">
        <v>1</v>
      </c>
      <c r="H787" s="271">
        <v>4493528</v>
      </c>
      <c r="I787" s="271">
        <v>3184</v>
      </c>
    </row>
    <row r="788" spans="1:9" ht="15">
      <c r="A788" s="37">
        <v>786</v>
      </c>
      <c r="B788" s="57" t="s">
        <v>364</v>
      </c>
      <c r="C788" s="57" t="s">
        <v>365</v>
      </c>
      <c r="D788" s="115">
        <v>43657</v>
      </c>
      <c r="E788" s="128" t="s">
        <v>175</v>
      </c>
      <c r="F788" s="103"/>
      <c r="G788" s="104">
        <v>1</v>
      </c>
      <c r="H788" s="271">
        <v>4482510</v>
      </c>
      <c r="I788" s="337">
        <v>2988</v>
      </c>
    </row>
    <row r="789" spans="1:9" ht="15">
      <c r="A789" s="37">
        <v>787</v>
      </c>
      <c r="B789" s="349" t="s">
        <v>128</v>
      </c>
      <c r="C789" s="349" t="s">
        <v>129</v>
      </c>
      <c r="D789" s="355">
        <v>44021</v>
      </c>
      <c r="E789" s="332" t="s">
        <v>30</v>
      </c>
      <c r="F789" s="201">
        <v>41</v>
      </c>
      <c r="G789" s="104">
        <v>1</v>
      </c>
      <c r="H789" s="271">
        <v>4452953</v>
      </c>
      <c r="I789" s="308">
        <v>3453</v>
      </c>
    </row>
    <row r="790" spans="1:9" ht="15">
      <c r="A790" s="37">
        <v>788</v>
      </c>
      <c r="B790" s="57" t="s">
        <v>1785</v>
      </c>
      <c r="C790" s="57" t="s">
        <v>1786</v>
      </c>
      <c r="D790" s="152">
        <v>44763</v>
      </c>
      <c r="E790" s="38" t="s">
        <v>30</v>
      </c>
      <c r="F790" s="103">
        <v>31</v>
      </c>
      <c r="G790" s="104">
        <v>1</v>
      </c>
      <c r="H790" s="153">
        <v>4407010</v>
      </c>
      <c r="I790" s="153">
        <v>2589</v>
      </c>
    </row>
    <row r="791" spans="1:9" ht="15">
      <c r="A791" s="37">
        <v>789</v>
      </c>
      <c r="B791" s="57" t="s">
        <v>1918</v>
      </c>
      <c r="C791" s="57" t="s">
        <v>1918</v>
      </c>
      <c r="D791" s="152">
        <v>44882</v>
      </c>
      <c r="E791" s="38" t="s">
        <v>36</v>
      </c>
      <c r="F791" s="103"/>
      <c r="G791" s="104">
        <v>1</v>
      </c>
      <c r="H791" s="153">
        <v>4400475</v>
      </c>
      <c r="I791" s="153">
        <v>2447</v>
      </c>
    </row>
    <row r="792" spans="1:9" ht="15">
      <c r="A792" s="37">
        <v>790</v>
      </c>
      <c r="B792" s="100" t="s">
        <v>1502</v>
      </c>
      <c r="C792" s="100" t="s">
        <v>1502</v>
      </c>
      <c r="D792" s="165">
        <v>44420</v>
      </c>
      <c r="E792" s="101" t="s">
        <v>67</v>
      </c>
      <c r="F792" s="86"/>
      <c r="G792" s="104">
        <v>1</v>
      </c>
      <c r="H792" s="141">
        <v>4304525</v>
      </c>
      <c r="I792" s="141">
        <v>2689</v>
      </c>
    </row>
    <row r="793" spans="1:9" ht="15">
      <c r="A793" s="37">
        <v>791</v>
      </c>
      <c r="B793" s="40" t="s">
        <v>614</v>
      </c>
      <c r="C793" s="40" t="s">
        <v>615</v>
      </c>
      <c r="D793" s="113">
        <v>43384</v>
      </c>
      <c r="E793" s="38" t="s">
        <v>36</v>
      </c>
      <c r="F793" s="42"/>
      <c r="G793" s="104">
        <v>1</v>
      </c>
      <c r="H793" s="285">
        <v>4203335</v>
      </c>
      <c r="I793" s="285">
        <v>4962</v>
      </c>
    </row>
    <row r="794" spans="1:9" ht="15">
      <c r="A794" s="37">
        <v>792</v>
      </c>
      <c r="B794" s="57" t="s">
        <v>1406</v>
      </c>
      <c r="C794" s="57" t="s">
        <v>1406</v>
      </c>
      <c r="D794" s="115">
        <v>44343</v>
      </c>
      <c r="E794" s="56" t="s">
        <v>15</v>
      </c>
      <c r="F794" s="42">
        <v>28</v>
      </c>
      <c r="G794" s="104">
        <v>1</v>
      </c>
      <c r="H794" s="108">
        <v>4196603</v>
      </c>
      <c r="I794" s="108">
        <v>2978</v>
      </c>
    </row>
    <row r="795" spans="1:9" ht="15">
      <c r="A795" s="37">
        <v>793</v>
      </c>
      <c r="B795" s="56" t="s">
        <v>710</v>
      </c>
      <c r="C795" s="56" t="s">
        <v>710</v>
      </c>
      <c r="D795" s="115">
        <v>43356</v>
      </c>
      <c r="E795" s="56" t="s">
        <v>195</v>
      </c>
      <c r="F795" s="42"/>
      <c r="G795" s="104">
        <v>1</v>
      </c>
      <c r="H795" s="271">
        <v>4173400</v>
      </c>
      <c r="I795" s="271">
        <v>3423</v>
      </c>
    </row>
    <row r="796" spans="1:9" ht="15">
      <c r="A796" s="37">
        <v>794</v>
      </c>
      <c r="B796" s="56" t="s">
        <v>827</v>
      </c>
      <c r="C796" s="56" t="s">
        <v>828</v>
      </c>
      <c r="D796" s="115">
        <v>43181</v>
      </c>
      <c r="E796" s="56" t="s">
        <v>24</v>
      </c>
      <c r="F796" s="109">
        <v>11</v>
      </c>
      <c r="G796" s="104">
        <v>1</v>
      </c>
      <c r="H796" s="271">
        <v>4133625</v>
      </c>
      <c r="I796" s="271">
        <v>2595</v>
      </c>
    </row>
    <row r="797" spans="1:9" ht="15">
      <c r="A797" s="37">
        <v>795</v>
      </c>
      <c r="B797" s="56" t="s">
        <v>252</v>
      </c>
      <c r="C797" s="56" t="s">
        <v>252</v>
      </c>
      <c r="D797" s="115">
        <v>43783</v>
      </c>
      <c r="E797" s="56" t="s">
        <v>21</v>
      </c>
      <c r="F797" s="42">
        <v>26</v>
      </c>
      <c r="G797" s="104">
        <v>1</v>
      </c>
      <c r="H797" s="308">
        <v>4120039</v>
      </c>
      <c r="I797" s="308">
        <v>3256</v>
      </c>
    </row>
    <row r="798" spans="1:9" ht="15">
      <c r="A798" s="37">
        <v>796</v>
      </c>
      <c r="B798" s="57" t="s">
        <v>138</v>
      </c>
      <c r="C798" s="57" t="s">
        <v>139</v>
      </c>
      <c r="D798" s="115">
        <v>43867</v>
      </c>
      <c r="E798" s="38" t="s">
        <v>159</v>
      </c>
      <c r="F798" s="42">
        <v>30</v>
      </c>
      <c r="G798" s="104">
        <v>1</v>
      </c>
      <c r="H798" s="271">
        <v>4050050</v>
      </c>
      <c r="I798" s="271">
        <v>2533</v>
      </c>
    </row>
    <row r="799" spans="1:9" ht="15">
      <c r="A799" s="37">
        <v>797</v>
      </c>
      <c r="B799" s="57" t="s">
        <v>1434</v>
      </c>
      <c r="C799" s="57" t="s">
        <v>1435</v>
      </c>
      <c r="D799" s="227">
        <v>44371</v>
      </c>
      <c r="E799" s="56" t="s">
        <v>30</v>
      </c>
      <c r="F799" s="42">
        <v>26</v>
      </c>
      <c r="G799" s="125">
        <v>1</v>
      </c>
      <c r="H799" s="338">
        <v>4014810</v>
      </c>
      <c r="I799" s="338">
        <v>2498</v>
      </c>
    </row>
    <row r="800" spans="1:9" ht="15">
      <c r="A800" s="37">
        <v>798</v>
      </c>
      <c r="B800" s="56" t="s">
        <v>496</v>
      </c>
      <c r="C800" s="56" t="s">
        <v>497</v>
      </c>
      <c r="D800" s="115">
        <v>43538</v>
      </c>
      <c r="E800" s="56" t="s">
        <v>30</v>
      </c>
      <c r="F800" s="42">
        <v>17</v>
      </c>
      <c r="G800" s="104">
        <v>1</v>
      </c>
      <c r="H800" s="308">
        <v>3979915</v>
      </c>
      <c r="I800" s="308">
        <v>3033</v>
      </c>
    </row>
    <row r="801" spans="1:9" ht="15">
      <c r="A801" s="37">
        <v>799</v>
      </c>
      <c r="B801" s="38" t="s">
        <v>887</v>
      </c>
      <c r="C801" s="38" t="s">
        <v>888</v>
      </c>
      <c r="D801" s="113">
        <v>43118</v>
      </c>
      <c r="E801" s="38" t="s">
        <v>30</v>
      </c>
      <c r="F801" s="370">
        <v>2</v>
      </c>
      <c r="G801" s="104">
        <v>1</v>
      </c>
      <c r="H801" s="271">
        <v>3948780</v>
      </c>
      <c r="I801" s="271">
        <v>2908</v>
      </c>
    </row>
    <row r="802" spans="1:9" ht="15">
      <c r="A802" s="37">
        <v>800</v>
      </c>
      <c r="B802" s="101" t="s">
        <v>1039</v>
      </c>
      <c r="C802" s="101" t="s">
        <v>1039</v>
      </c>
      <c r="D802" s="116">
        <v>42964</v>
      </c>
      <c r="E802" s="101" t="s">
        <v>254</v>
      </c>
      <c r="F802" s="364"/>
      <c r="G802" s="104">
        <v>1</v>
      </c>
      <c r="H802" s="149">
        <v>3941604</v>
      </c>
      <c r="I802" s="149">
        <v>3250</v>
      </c>
    </row>
    <row r="803" spans="1:9" ht="15">
      <c r="A803" s="37">
        <v>801</v>
      </c>
      <c r="B803" s="101" t="s">
        <v>980</v>
      </c>
      <c r="C803" s="101" t="s">
        <v>980</v>
      </c>
      <c r="D803" s="116">
        <v>43013</v>
      </c>
      <c r="E803" s="294" t="s">
        <v>981</v>
      </c>
      <c r="F803" s="364">
        <v>26</v>
      </c>
      <c r="G803" s="104">
        <v>1</v>
      </c>
      <c r="H803" s="149">
        <v>3856960</v>
      </c>
      <c r="I803" s="149">
        <v>2651</v>
      </c>
    </row>
    <row r="804" spans="1:9" ht="15">
      <c r="A804" s="37">
        <v>802</v>
      </c>
      <c r="B804" s="40" t="s">
        <v>1518</v>
      </c>
      <c r="C804" s="40" t="s">
        <v>1518</v>
      </c>
      <c r="D804" s="138">
        <v>44434</v>
      </c>
      <c r="E804" s="38" t="s">
        <v>1519</v>
      </c>
      <c r="F804" s="323">
        <v>95</v>
      </c>
      <c r="G804" s="104">
        <v>1</v>
      </c>
      <c r="H804" s="141">
        <v>3819355</v>
      </c>
      <c r="I804" s="141">
        <v>2883</v>
      </c>
    </row>
    <row r="805" spans="1:9" ht="15">
      <c r="A805" s="37">
        <v>803</v>
      </c>
      <c r="B805" s="101" t="s">
        <v>1416</v>
      </c>
      <c r="C805" s="101" t="s">
        <v>1417</v>
      </c>
      <c r="D805" s="354">
        <v>44350</v>
      </c>
      <c r="E805" s="101" t="s">
        <v>67</v>
      </c>
      <c r="F805" s="223">
        <v>47</v>
      </c>
      <c r="G805" s="104">
        <v>1</v>
      </c>
      <c r="H805" s="285">
        <v>3815335</v>
      </c>
      <c r="I805" s="285">
        <v>2499</v>
      </c>
    </row>
    <row r="806" spans="1:9" ht="15">
      <c r="A806" s="37">
        <v>804</v>
      </c>
      <c r="B806" s="101" t="s">
        <v>779</v>
      </c>
      <c r="C806" s="101" t="s">
        <v>780</v>
      </c>
      <c r="D806" s="116">
        <v>43237</v>
      </c>
      <c r="E806" s="101" t="s">
        <v>30</v>
      </c>
      <c r="F806" s="42">
        <v>16</v>
      </c>
      <c r="G806" s="104">
        <v>1</v>
      </c>
      <c r="H806" s="285">
        <v>3750052</v>
      </c>
      <c r="I806" s="285">
        <v>2138</v>
      </c>
    </row>
    <row r="807" spans="1:9" ht="15">
      <c r="A807" s="37">
        <v>805</v>
      </c>
      <c r="B807" s="100" t="s">
        <v>1827</v>
      </c>
      <c r="C807" s="100" t="s">
        <v>1828</v>
      </c>
      <c r="D807" s="165">
        <v>44812</v>
      </c>
      <c r="E807" s="101" t="s">
        <v>30</v>
      </c>
      <c r="F807" s="103">
        <v>28</v>
      </c>
      <c r="G807" s="104">
        <v>1</v>
      </c>
      <c r="H807" s="220">
        <v>3736985</v>
      </c>
      <c r="I807" s="220">
        <v>2621</v>
      </c>
    </row>
    <row r="808" spans="1:9" ht="15">
      <c r="A808" s="37">
        <v>806</v>
      </c>
      <c r="B808" s="100" t="s">
        <v>936</v>
      </c>
      <c r="C808" s="100" t="s">
        <v>937</v>
      </c>
      <c r="D808" s="116">
        <v>43069</v>
      </c>
      <c r="E808" s="102" t="s">
        <v>30</v>
      </c>
      <c r="F808" s="103">
        <v>35</v>
      </c>
      <c r="G808" s="104">
        <v>1</v>
      </c>
      <c r="H808" s="285">
        <v>3705045</v>
      </c>
      <c r="I808" s="285">
        <v>2996</v>
      </c>
    </row>
    <row r="809" spans="1:9" ht="15">
      <c r="A809" s="37">
        <v>807</v>
      </c>
      <c r="B809" s="101" t="s">
        <v>859</v>
      </c>
      <c r="C809" s="101" t="s">
        <v>860</v>
      </c>
      <c r="D809" s="116">
        <v>43153</v>
      </c>
      <c r="E809" s="101" t="s">
        <v>30</v>
      </c>
      <c r="F809" s="103">
        <v>26</v>
      </c>
      <c r="G809" s="104">
        <v>1</v>
      </c>
      <c r="H809" s="108">
        <v>3679611</v>
      </c>
      <c r="I809" s="283">
        <v>2574</v>
      </c>
    </row>
    <row r="810" spans="1:9" ht="15">
      <c r="A810" s="37">
        <v>808</v>
      </c>
      <c r="B810" s="100" t="s">
        <v>1563</v>
      </c>
      <c r="C810" s="100" t="s">
        <v>1563</v>
      </c>
      <c r="D810" s="165">
        <v>44476</v>
      </c>
      <c r="E810" s="101" t="s">
        <v>36</v>
      </c>
      <c r="F810" s="103"/>
      <c r="G810" s="104">
        <v>1</v>
      </c>
      <c r="H810" s="220">
        <v>3675785</v>
      </c>
      <c r="I810" s="220">
        <v>2961</v>
      </c>
    </row>
    <row r="811" spans="1:9" ht="15">
      <c r="A811" s="37">
        <v>809</v>
      </c>
      <c r="B811" s="101" t="s">
        <v>410</v>
      </c>
      <c r="C811" s="101" t="s">
        <v>411</v>
      </c>
      <c r="D811" s="116">
        <v>43601</v>
      </c>
      <c r="E811" s="101" t="s">
        <v>30</v>
      </c>
      <c r="F811" s="85">
        <v>16</v>
      </c>
      <c r="G811" s="104">
        <v>1</v>
      </c>
      <c r="H811" s="296">
        <v>3657525</v>
      </c>
      <c r="I811" s="296">
        <v>2858</v>
      </c>
    </row>
    <row r="812" spans="1:9" ht="15">
      <c r="A812" s="37">
        <v>810</v>
      </c>
      <c r="B812" s="100" t="s">
        <v>1677</v>
      </c>
      <c r="C812" s="100" t="s">
        <v>1678</v>
      </c>
      <c r="D812" s="165">
        <v>44609</v>
      </c>
      <c r="E812" s="101" t="s">
        <v>36</v>
      </c>
      <c r="F812" s="103"/>
      <c r="G812" s="104">
        <v>1</v>
      </c>
      <c r="H812" s="220">
        <v>3651170</v>
      </c>
      <c r="I812" s="220">
        <v>2420</v>
      </c>
    </row>
    <row r="813" spans="1:9" ht="15">
      <c r="A813" s="37">
        <v>811</v>
      </c>
      <c r="B813" s="101" t="s">
        <v>1335</v>
      </c>
      <c r="C813" s="101" t="s">
        <v>1336</v>
      </c>
      <c r="D813" s="116">
        <v>42670</v>
      </c>
      <c r="E813" s="101" t="s">
        <v>30</v>
      </c>
      <c r="F813" s="126">
        <v>14</v>
      </c>
      <c r="G813" s="104">
        <v>1</v>
      </c>
      <c r="H813" s="149">
        <v>3645245</v>
      </c>
      <c r="I813" s="284">
        <v>2448</v>
      </c>
    </row>
    <row r="814" spans="1:9" ht="15">
      <c r="A814" s="37">
        <v>812</v>
      </c>
      <c r="B814" s="40" t="s">
        <v>1942</v>
      </c>
      <c r="C814" s="40" t="s">
        <v>1943</v>
      </c>
      <c r="D814" s="138">
        <v>44910</v>
      </c>
      <c r="E814" s="38" t="s">
        <v>36</v>
      </c>
      <c r="F814" s="42"/>
      <c r="G814" s="104">
        <v>1</v>
      </c>
      <c r="H814" s="220">
        <v>3632450</v>
      </c>
      <c r="I814" s="220">
        <v>2741</v>
      </c>
    </row>
    <row r="815" spans="1:9" ht="15">
      <c r="A815" s="37">
        <v>813</v>
      </c>
      <c r="B815" s="57" t="s">
        <v>1337</v>
      </c>
      <c r="C815" s="57" t="s">
        <v>1337</v>
      </c>
      <c r="D815" s="115">
        <v>42670</v>
      </c>
      <c r="E815" s="128" t="s">
        <v>981</v>
      </c>
      <c r="F815" s="43">
        <v>24</v>
      </c>
      <c r="G815" s="104">
        <v>1</v>
      </c>
      <c r="H815" s="285">
        <v>3626599</v>
      </c>
      <c r="I815" s="318">
        <v>3678</v>
      </c>
    </row>
    <row r="816" spans="1:9" ht="15">
      <c r="A816" s="37">
        <v>814</v>
      </c>
      <c r="B816" s="56" t="s">
        <v>1198</v>
      </c>
      <c r="C816" s="56" t="s">
        <v>1198</v>
      </c>
      <c r="D816" s="115">
        <v>42761</v>
      </c>
      <c r="E816" s="38" t="s">
        <v>36</v>
      </c>
      <c r="F816" s="43"/>
      <c r="G816" s="104">
        <v>1</v>
      </c>
      <c r="H816" s="285">
        <v>3606291</v>
      </c>
      <c r="I816" s="285">
        <v>2758</v>
      </c>
    </row>
    <row r="817" spans="1:9" ht="15">
      <c r="A817" s="37">
        <v>815</v>
      </c>
      <c r="B817" s="57" t="s">
        <v>1818</v>
      </c>
      <c r="C817" s="57" t="s">
        <v>1819</v>
      </c>
      <c r="D817" s="152">
        <v>44805</v>
      </c>
      <c r="E817" s="56" t="s">
        <v>30</v>
      </c>
      <c r="F817" s="42">
        <v>44</v>
      </c>
      <c r="G817" s="104">
        <v>1</v>
      </c>
      <c r="H817" s="141">
        <v>3595745</v>
      </c>
      <c r="I817" s="141">
        <v>2388</v>
      </c>
    </row>
    <row r="818" spans="1:9" ht="15">
      <c r="A818" s="37">
        <v>816</v>
      </c>
      <c r="B818" s="38" t="s">
        <v>717</v>
      </c>
      <c r="C818" s="38" t="s">
        <v>718</v>
      </c>
      <c r="D818" s="113">
        <v>43349</v>
      </c>
      <c r="E818" s="38" t="s">
        <v>21</v>
      </c>
      <c r="F818" s="42"/>
      <c r="G818" s="104">
        <v>1</v>
      </c>
      <c r="H818" s="149">
        <v>3576150</v>
      </c>
      <c r="I818" s="149">
        <v>2428</v>
      </c>
    </row>
    <row r="819" spans="1:9" ht="15">
      <c r="A819" s="37">
        <v>817</v>
      </c>
      <c r="B819" s="57" t="s">
        <v>1884</v>
      </c>
      <c r="C819" s="57" t="s">
        <v>1885</v>
      </c>
      <c r="D819" s="152">
        <v>44861</v>
      </c>
      <c r="E819" s="56" t="s">
        <v>30</v>
      </c>
      <c r="F819" s="42">
        <v>16</v>
      </c>
      <c r="G819" s="104">
        <v>1</v>
      </c>
      <c r="H819" s="141">
        <v>3554480</v>
      </c>
      <c r="I819" s="141">
        <v>1698</v>
      </c>
    </row>
    <row r="820" spans="1:9" ht="15">
      <c r="A820" s="37">
        <v>818</v>
      </c>
      <c r="B820" s="57" t="s">
        <v>1540</v>
      </c>
      <c r="C820" s="57" t="s">
        <v>1540</v>
      </c>
      <c r="D820" s="152">
        <v>44455</v>
      </c>
      <c r="E820" s="38" t="s">
        <v>21</v>
      </c>
      <c r="F820" s="42"/>
      <c r="G820" s="104">
        <v>1</v>
      </c>
      <c r="H820" s="204">
        <v>3531325</v>
      </c>
      <c r="I820" s="204">
        <v>3259</v>
      </c>
    </row>
    <row r="821" spans="1:9" ht="15">
      <c r="A821" s="37">
        <v>819</v>
      </c>
      <c r="B821" s="56" t="s">
        <v>693</v>
      </c>
      <c r="C821" s="56" t="s">
        <v>694</v>
      </c>
      <c r="D821" s="115">
        <v>43363</v>
      </c>
      <c r="E821" s="38" t="s">
        <v>30</v>
      </c>
      <c r="F821" s="42">
        <v>22</v>
      </c>
      <c r="G821" s="104">
        <v>1</v>
      </c>
      <c r="H821" s="151">
        <v>3528672</v>
      </c>
      <c r="I821" s="151">
        <v>2667</v>
      </c>
    </row>
    <row r="822" spans="1:9" ht="15">
      <c r="A822" s="37">
        <v>820</v>
      </c>
      <c r="B822" s="57" t="s">
        <v>475</v>
      </c>
      <c r="C822" s="57" t="s">
        <v>476</v>
      </c>
      <c r="D822" s="115">
        <v>43552</v>
      </c>
      <c r="E822" s="56" t="s">
        <v>24</v>
      </c>
      <c r="F822" s="85">
        <v>19</v>
      </c>
      <c r="G822" s="104">
        <v>1</v>
      </c>
      <c r="H822" s="151">
        <v>3512940</v>
      </c>
      <c r="I822" s="151">
        <v>2245</v>
      </c>
    </row>
    <row r="823" spans="1:9" ht="15">
      <c r="A823" s="37">
        <v>821</v>
      </c>
      <c r="B823" s="56" t="s">
        <v>1338</v>
      </c>
      <c r="C823" s="56" t="s">
        <v>1338</v>
      </c>
      <c r="D823" s="115">
        <v>42698</v>
      </c>
      <c r="E823" s="56" t="s">
        <v>1339</v>
      </c>
      <c r="F823" s="43"/>
      <c r="G823" s="104">
        <v>1</v>
      </c>
      <c r="H823" s="108">
        <v>3450980</v>
      </c>
      <c r="I823" s="108">
        <v>3024</v>
      </c>
    </row>
    <row r="824" spans="1:9" ht="15">
      <c r="A824" s="37">
        <v>822</v>
      </c>
      <c r="B824" s="38" t="s">
        <v>970</v>
      </c>
      <c r="C824" s="38" t="s">
        <v>971</v>
      </c>
      <c r="D824" s="113">
        <v>43027</v>
      </c>
      <c r="E824" s="41" t="s">
        <v>30</v>
      </c>
      <c r="F824" s="109">
        <v>8</v>
      </c>
      <c r="G824" s="104">
        <v>1</v>
      </c>
      <c r="H824" s="149">
        <v>3448795</v>
      </c>
      <c r="I824" s="149">
        <v>2180</v>
      </c>
    </row>
    <row r="825" spans="1:9" ht="15">
      <c r="A825" s="37">
        <v>823</v>
      </c>
      <c r="B825" s="40" t="s">
        <v>2023</v>
      </c>
      <c r="C825" s="40" t="s">
        <v>2024</v>
      </c>
      <c r="D825" s="138">
        <v>44987</v>
      </c>
      <c r="E825" s="38" t="s">
        <v>15</v>
      </c>
      <c r="F825" s="85">
        <v>31</v>
      </c>
      <c r="G825" s="104">
        <v>1</v>
      </c>
      <c r="H825" s="141">
        <v>3437410</v>
      </c>
      <c r="I825" s="141">
        <v>1672</v>
      </c>
    </row>
    <row r="826" spans="1:9" ht="15">
      <c r="A826" s="37">
        <v>824</v>
      </c>
      <c r="B826" s="57" t="s">
        <v>1510</v>
      </c>
      <c r="C826" s="57" t="s">
        <v>1511</v>
      </c>
      <c r="D826" s="152">
        <v>44427</v>
      </c>
      <c r="E826" s="38" t="s">
        <v>39</v>
      </c>
      <c r="F826" s="42">
        <v>31</v>
      </c>
      <c r="G826" s="104">
        <v>1</v>
      </c>
      <c r="H826" s="141">
        <v>3422360</v>
      </c>
      <c r="I826" s="141">
        <v>2150</v>
      </c>
    </row>
    <row r="827" spans="1:9" ht="15">
      <c r="A827" s="37">
        <v>825</v>
      </c>
      <c r="B827" s="40" t="s">
        <v>986</v>
      </c>
      <c r="C827" s="40" t="s">
        <v>987</v>
      </c>
      <c r="D827" s="113">
        <v>43006</v>
      </c>
      <c r="E827" s="41" t="s">
        <v>21</v>
      </c>
      <c r="F827" s="42"/>
      <c r="G827" s="104">
        <v>1</v>
      </c>
      <c r="H827" s="149">
        <v>3421615</v>
      </c>
      <c r="I827" s="149">
        <v>4068</v>
      </c>
    </row>
    <row r="828" spans="1:9" ht="15">
      <c r="A828" s="37">
        <v>826</v>
      </c>
      <c r="B828" s="38" t="s">
        <v>585</v>
      </c>
      <c r="C828" s="38" t="s">
        <v>585</v>
      </c>
      <c r="D828" s="113">
        <v>43454</v>
      </c>
      <c r="E828" s="38" t="s">
        <v>21</v>
      </c>
      <c r="F828" s="85"/>
      <c r="G828" s="104">
        <v>1</v>
      </c>
      <c r="H828" s="149">
        <v>3400063</v>
      </c>
      <c r="I828" s="149">
        <v>3220</v>
      </c>
    </row>
    <row r="829" spans="1:9" ht="15">
      <c r="A829" s="37">
        <v>827</v>
      </c>
      <c r="B829" s="40" t="s">
        <v>1632</v>
      </c>
      <c r="C829" s="40" t="s">
        <v>1633</v>
      </c>
      <c r="D829" s="138">
        <v>44553</v>
      </c>
      <c r="E829" s="38" t="s">
        <v>21</v>
      </c>
      <c r="F829" s="333"/>
      <c r="G829" s="104">
        <v>1</v>
      </c>
      <c r="H829" s="141">
        <v>3392206</v>
      </c>
      <c r="I829" s="141">
        <v>2136</v>
      </c>
    </row>
    <row r="830" spans="1:9" ht="15">
      <c r="A830" s="37">
        <v>828</v>
      </c>
      <c r="B830" s="56" t="s">
        <v>513</v>
      </c>
      <c r="C830" s="56" t="s">
        <v>514</v>
      </c>
      <c r="D830" s="115">
        <v>43531</v>
      </c>
      <c r="E830" s="38" t="s">
        <v>30</v>
      </c>
      <c r="F830" s="42">
        <v>21</v>
      </c>
      <c r="G830" s="104">
        <v>1</v>
      </c>
      <c r="H830" s="149">
        <v>3369100</v>
      </c>
      <c r="I830" s="149">
        <v>2206</v>
      </c>
    </row>
    <row r="831" spans="1:9" ht="15">
      <c r="A831" s="37">
        <v>829</v>
      </c>
      <c r="B831" s="139" t="s">
        <v>1170</v>
      </c>
      <c r="C831" s="139" t="s">
        <v>1171</v>
      </c>
      <c r="D831" s="115">
        <v>42796</v>
      </c>
      <c r="E831" s="128" t="s">
        <v>151</v>
      </c>
      <c r="F831" s="42"/>
      <c r="G831" s="104">
        <v>1</v>
      </c>
      <c r="H831" s="149">
        <v>3342535</v>
      </c>
      <c r="I831" s="149">
        <v>2382</v>
      </c>
    </row>
    <row r="832" spans="1:9" ht="15">
      <c r="A832" s="37">
        <v>830</v>
      </c>
      <c r="B832" s="57" t="s">
        <v>1607</v>
      </c>
      <c r="C832" s="57" t="s">
        <v>1608</v>
      </c>
      <c r="D832" s="152">
        <v>44518</v>
      </c>
      <c r="E832" s="38" t="s">
        <v>15</v>
      </c>
      <c r="F832" s="42">
        <v>38</v>
      </c>
      <c r="G832" s="104">
        <v>1</v>
      </c>
      <c r="H832" s="141">
        <v>3332830</v>
      </c>
      <c r="I832" s="141">
        <v>2004</v>
      </c>
    </row>
    <row r="833" spans="1:9" ht="15">
      <c r="A833" s="37">
        <v>831</v>
      </c>
      <c r="B833" s="57" t="s">
        <v>1558</v>
      </c>
      <c r="C833" s="57" t="s">
        <v>1558</v>
      </c>
      <c r="D833" s="227">
        <v>44469</v>
      </c>
      <c r="E833" s="38" t="s">
        <v>36</v>
      </c>
      <c r="F833" s="42"/>
      <c r="G833" s="104">
        <v>1</v>
      </c>
      <c r="H833" s="141">
        <v>3316780</v>
      </c>
      <c r="I833" s="141">
        <v>3008</v>
      </c>
    </row>
    <row r="834" spans="1:9" ht="15">
      <c r="A834" s="37">
        <v>832</v>
      </c>
      <c r="B834" s="101" t="s">
        <v>648</v>
      </c>
      <c r="C834" s="101" t="s">
        <v>649</v>
      </c>
      <c r="D834" s="116">
        <v>43412</v>
      </c>
      <c r="E834" s="38" t="s">
        <v>407</v>
      </c>
      <c r="F834" s="42">
        <v>15</v>
      </c>
      <c r="G834" s="104">
        <v>1</v>
      </c>
      <c r="H834" s="149">
        <v>3297620</v>
      </c>
      <c r="I834" s="149">
        <v>2189</v>
      </c>
    </row>
    <row r="835" spans="1:9" ht="15">
      <c r="A835" s="37">
        <v>833</v>
      </c>
      <c r="B835" s="100" t="s">
        <v>1113</v>
      </c>
      <c r="C835" s="100" t="s">
        <v>1113</v>
      </c>
      <c r="D835" s="116">
        <v>42852</v>
      </c>
      <c r="E835" s="41" t="s">
        <v>67</v>
      </c>
      <c r="F835" s="367"/>
      <c r="G835" s="104">
        <v>1</v>
      </c>
      <c r="H835" s="149">
        <v>3286380</v>
      </c>
      <c r="I835" s="149">
        <v>2316</v>
      </c>
    </row>
    <row r="836" spans="1:9" ht="15">
      <c r="A836" s="37">
        <v>834</v>
      </c>
      <c r="B836" s="56" t="s">
        <v>294</v>
      </c>
      <c r="C836" s="56" t="s">
        <v>295</v>
      </c>
      <c r="D836" s="316">
        <v>43629</v>
      </c>
      <c r="E836" s="101" t="s">
        <v>36</v>
      </c>
      <c r="F836" s="103"/>
      <c r="G836" s="104">
        <v>1</v>
      </c>
      <c r="H836" s="151">
        <v>3270778</v>
      </c>
      <c r="I836" s="151">
        <v>2533</v>
      </c>
    </row>
    <row r="837" spans="1:9" ht="15">
      <c r="A837" s="37">
        <v>835</v>
      </c>
      <c r="B837" s="56" t="s">
        <v>523</v>
      </c>
      <c r="C837" s="56" t="s">
        <v>524</v>
      </c>
      <c r="D837" s="115">
        <v>43531</v>
      </c>
      <c r="E837" s="56" t="s">
        <v>407</v>
      </c>
      <c r="F837" s="85">
        <v>10</v>
      </c>
      <c r="G837" s="104">
        <v>1</v>
      </c>
      <c r="H837" s="149">
        <v>3245570</v>
      </c>
      <c r="I837" s="149">
        <v>2135</v>
      </c>
    </row>
    <row r="838" spans="1:9" ht="15">
      <c r="A838" s="37">
        <v>836</v>
      </c>
      <c r="B838" s="57" t="s">
        <v>1776</v>
      </c>
      <c r="C838" s="57" t="s">
        <v>1777</v>
      </c>
      <c r="D838" s="152">
        <v>44749</v>
      </c>
      <c r="E838" s="101" t="s">
        <v>175</v>
      </c>
      <c r="F838" s="42">
        <v>16</v>
      </c>
      <c r="G838" s="104">
        <v>1</v>
      </c>
      <c r="H838" s="141">
        <v>3215130</v>
      </c>
      <c r="I838" s="141">
        <v>2164</v>
      </c>
    </row>
    <row r="839" spans="1:9" ht="15">
      <c r="A839" s="37">
        <v>837</v>
      </c>
      <c r="B839" s="347" t="s">
        <v>1425</v>
      </c>
      <c r="C839" s="347" t="s">
        <v>1424</v>
      </c>
      <c r="D839" s="351">
        <v>44364</v>
      </c>
      <c r="E839" s="105" t="s">
        <v>24</v>
      </c>
      <c r="F839" s="110">
        <v>32</v>
      </c>
      <c r="G839" s="104">
        <v>1</v>
      </c>
      <c r="H839" s="149">
        <v>3200420</v>
      </c>
      <c r="I839" s="149">
        <v>1928</v>
      </c>
    </row>
    <row r="840" spans="1:9" ht="15">
      <c r="A840" s="37">
        <v>838</v>
      </c>
      <c r="B840" s="57" t="s">
        <v>1058</v>
      </c>
      <c r="C840" s="57" t="s">
        <v>1059</v>
      </c>
      <c r="D840" s="115">
        <v>42943</v>
      </c>
      <c r="E840" s="41" t="s">
        <v>407</v>
      </c>
      <c r="F840" s="42">
        <v>13</v>
      </c>
      <c r="G840" s="104">
        <v>1</v>
      </c>
      <c r="H840" s="149">
        <v>3175595</v>
      </c>
      <c r="I840" s="283">
        <v>2048</v>
      </c>
    </row>
    <row r="841" spans="1:9" ht="15">
      <c r="A841" s="37">
        <v>839</v>
      </c>
      <c r="B841" s="100" t="s">
        <v>1535</v>
      </c>
      <c r="C841" s="100" t="s">
        <v>1536</v>
      </c>
      <c r="D841" s="165">
        <v>44448</v>
      </c>
      <c r="E841" s="101" t="s">
        <v>175</v>
      </c>
      <c r="F841" s="103">
        <v>20</v>
      </c>
      <c r="G841" s="104">
        <v>1</v>
      </c>
      <c r="H841" s="141">
        <v>3155853</v>
      </c>
      <c r="I841" s="141">
        <v>2116</v>
      </c>
    </row>
    <row r="842" spans="1:9" ht="15">
      <c r="A842" s="37">
        <v>840</v>
      </c>
      <c r="B842" s="101" t="s">
        <v>403</v>
      </c>
      <c r="C842" s="101" t="s">
        <v>404</v>
      </c>
      <c r="D842" s="269">
        <v>43615</v>
      </c>
      <c r="E842" s="101" t="s">
        <v>21</v>
      </c>
      <c r="F842" s="167"/>
      <c r="G842" s="104">
        <v>1</v>
      </c>
      <c r="H842" s="149">
        <v>3125101</v>
      </c>
      <c r="I842" s="283">
        <v>1981</v>
      </c>
    </row>
    <row r="843" spans="1:9" ht="15">
      <c r="A843" s="37">
        <v>841</v>
      </c>
      <c r="B843" s="100" t="s">
        <v>209</v>
      </c>
      <c r="C843" s="100" t="s">
        <v>209</v>
      </c>
      <c r="D843" s="116">
        <v>43748</v>
      </c>
      <c r="E843" s="101" t="s">
        <v>159</v>
      </c>
      <c r="F843" s="103">
        <v>16</v>
      </c>
      <c r="G843" s="104">
        <v>1</v>
      </c>
      <c r="H843" s="149">
        <v>3097560</v>
      </c>
      <c r="I843" s="108">
        <v>2468</v>
      </c>
    </row>
    <row r="844" spans="1:9" ht="15">
      <c r="A844" s="37">
        <v>842</v>
      </c>
      <c r="B844" s="38" t="s">
        <v>1037</v>
      </c>
      <c r="C844" s="38" t="s">
        <v>1038</v>
      </c>
      <c r="D844" s="113">
        <v>42964</v>
      </c>
      <c r="E844" s="38" t="s">
        <v>30</v>
      </c>
      <c r="F844" s="368">
        <v>1</v>
      </c>
      <c r="G844" s="104">
        <v>1</v>
      </c>
      <c r="H844" s="149">
        <v>3051150</v>
      </c>
      <c r="I844" s="149">
        <v>2024</v>
      </c>
    </row>
    <row r="845" spans="1:9" ht="15">
      <c r="A845" s="37">
        <v>843</v>
      </c>
      <c r="B845" s="348" t="s">
        <v>1340</v>
      </c>
      <c r="C845" s="348" t="s">
        <v>1341</v>
      </c>
      <c r="D845" s="353">
        <v>42733</v>
      </c>
      <c r="E845" s="331" t="s">
        <v>192</v>
      </c>
      <c r="F845" s="369">
        <v>11</v>
      </c>
      <c r="G845" s="104">
        <v>1</v>
      </c>
      <c r="H845" s="149">
        <v>3017950</v>
      </c>
      <c r="I845" s="149">
        <v>2244</v>
      </c>
    </row>
    <row r="846" spans="1:9" ht="15">
      <c r="A846" s="37">
        <v>844</v>
      </c>
      <c r="B846" s="147" t="s">
        <v>1142</v>
      </c>
      <c r="C846" s="147" t="s">
        <v>1143</v>
      </c>
      <c r="D846" s="269">
        <v>42824</v>
      </c>
      <c r="E846" s="102" t="s">
        <v>21</v>
      </c>
      <c r="F846" s="103"/>
      <c r="G846" s="104">
        <v>1</v>
      </c>
      <c r="H846" s="149">
        <v>3008530</v>
      </c>
      <c r="I846" s="149">
        <v>2467</v>
      </c>
    </row>
    <row r="847" spans="1:9" ht="15">
      <c r="A847" s="37">
        <v>845</v>
      </c>
      <c r="B847" s="101" t="s">
        <v>390</v>
      </c>
      <c r="C847" s="101" t="s">
        <v>390</v>
      </c>
      <c r="D847" s="116">
        <v>43573</v>
      </c>
      <c r="E847" s="101" t="s">
        <v>36</v>
      </c>
      <c r="F847" s="103"/>
      <c r="G847" s="104">
        <v>1</v>
      </c>
      <c r="H847" s="149">
        <v>2955640</v>
      </c>
      <c r="I847" s="283">
        <v>2933</v>
      </c>
    </row>
    <row r="848" spans="1:9" ht="15">
      <c r="A848" s="37">
        <v>846</v>
      </c>
      <c r="B848" s="100" t="s">
        <v>188</v>
      </c>
      <c r="C848" s="100" t="s">
        <v>189</v>
      </c>
      <c r="D848" s="116">
        <v>43825</v>
      </c>
      <c r="E848" s="101" t="s">
        <v>36</v>
      </c>
      <c r="F848" s="103"/>
      <c r="G848" s="104">
        <v>1</v>
      </c>
      <c r="H848" s="149">
        <v>2944969</v>
      </c>
      <c r="I848" s="149">
        <v>2205</v>
      </c>
    </row>
    <row r="849" spans="1:9" ht="15">
      <c r="A849" s="37">
        <v>847</v>
      </c>
      <c r="B849" s="100" t="s">
        <v>1694</v>
      </c>
      <c r="C849" s="100" t="s">
        <v>1694</v>
      </c>
      <c r="D849" s="165">
        <v>44637</v>
      </c>
      <c r="E849" s="321" t="s">
        <v>281</v>
      </c>
      <c r="F849" s="103">
        <v>44</v>
      </c>
      <c r="G849" s="104">
        <v>1</v>
      </c>
      <c r="H849" s="141">
        <v>2922350</v>
      </c>
      <c r="I849" s="141">
        <v>1896</v>
      </c>
    </row>
    <row r="850" spans="1:9" ht="15">
      <c r="A850" s="37">
        <v>848</v>
      </c>
      <c r="B850" s="101" t="s">
        <v>343</v>
      </c>
      <c r="C850" s="101" t="s">
        <v>344</v>
      </c>
      <c r="D850" s="116">
        <v>43678</v>
      </c>
      <c r="E850" s="101" t="s">
        <v>21</v>
      </c>
      <c r="F850" s="103"/>
      <c r="G850" s="104">
        <v>1</v>
      </c>
      <c r="H850" s="149">
        <v>2913290</v>
      </c>
      <c r="I850" s="283">
        <v>2391</v>
      </c>
    </row>
    <row r="851" spans="1:9" ht="15">
      <c r="A851" s="37">
        <v>849</v>
      </c>
      <c r="B851" s="101" t="s">
        <v>320</v>
      </c>
      <c r="C851" s="101" t="s">
        <v>320</v>
      </c>
      <c r="D851" s="116">
        <v>43727</v>
      </c>
      <c r="E851" s="101" t="s">
        <v>21</v>
      </c>
      <c r="F851" s="103">
        <v>31</v>
      </c>
      <c r="G851" s="104">
        <v>1</v>
      </c>
      <c r="H851" s="149">
        <v>2878540</v>
      </c>
      <c r="I851" s="149">
        <v>3263</v>
      </c>
    </row>
    <row r="852" spans="1:9" ht="15">
      <c r="A852" s="37">
        <v>850</v>
      </c>
      <c r="B852" s="101" t="s">
        <v>278</v>
      </c>
      <c r="C852" s="101" t="s">
        <v>279</v>
      </c>
      <c r="D852" s="116">
        <v>43769</v>
      </c>
      <c r="E852" s="101" t="s">
        <v>21</v>
      </c>
      <c r="F852" s="103"/>
      <c r="G852" s="104">
        <v>1</v>
      </c>
      <c r="H852" s="151">
        <v>2864720</v>
      </c>
      <c r="I852" s="151">
        <v>2895</v>
      </c>
    </row>
    <row r="853" spans="1:9" ht="15">
      <c r="A853" s="37">
        <v>851</v>
      </c>
      <c r="B853" s="56" t="s">
        <v>386</v>
      </c>
      <c r="C853" s="56" t="s">
        <v>387</v>
      </c>
      <c r="D853" s="115">
        <v>43629</v>
      </c>
      <c r="E853" s="56" t="s">
        <v>30</v>
      </c>
      <c r="F853" s="42">
        <v>20</v>
      </c>
      <c r="G853" s="104">
        <v>1</v>
      </c>
      <c r="H853" s="151">
        <v>2837500</v>
      </c>
      <c r="I853" s="151">
        <v>2012</v>
      </c>
    </row>
    <row r="854" spans="1:9" ht="15">
      <c r="A854" s="37">
        <v>852</v>
      </c>
      <c r="B854" s="46" t="s">
        <v>652</v>
      </c>
      <c r="C854" s="40" t="s">
        <v>653</v>
      </c>
      <c r="D854" s="113">
        <v>43398</v>
      </c>
      <c r="E854" s="41" t="s">
        <v>30</v>
      </c>
      <c r="F854" s="42">
        <v>14</v>
      </c>
      <c r="G854" s="104">
        <v>1</v>
      </c>
      <c r="H854" s="151">
        <v>2818120</v>
      </c>
      <c r="I854" s="151">
        <v>2720</v>
      </c>
    </row>
    <row r="855" spans="1:9" ht="15">
      <c r="A855" s="37">
        <v>853</v>
      </c>
      <c r="B855" s="38" t="s">
        <v>736</v>
      </c>
      <c r="C855" s="38" t="s">
        <v>737</v>
      </c>
      <c r="D855" s="113">
        <v>43286</v>
      </c>
      <c r="E855" s="38" t="s">
        <v>36</v>
      </c>
      <c r="F855" s="42"/>
      <c r="G855" s="104">
        <v>1</v>
      </c>
      <c r="H855" s="149">
        <v>2774571</v>
      </c>
      <c r="I855" s="149">
        <v>2054</v>
      </c>
    </row>
    <row r="856" spans="1:9" ht="15">
      <c r="A856" s="37">
        <v>854</v>
      </c>
      <c r="B856" s="40" t="s">
        <v>773</v>
      </c>
      <c r="C856" s="40" t="s">
        <v>774</v>
      </c>
      <c r="D856" s="113">
        <v>43265</v>
      </c>
      <c r="E856" s="41" t="s">
        <v>30</v>
      </c>
      <c r="F856" s="42">
        <v>11</v>
      </c>
      <c r="G856" s="104">
        <v>1</v>
      </c>
      <c r="H856" s="149">
        <v>2746320</v>
      </c>
      <c r="I856" s="149">
        <v>1775</v>
      </c>
    </row>
    <row r="857" spans="1:9" ht="15">
      <c r="A857" s="37">
        <v>855</v>
      </c>
      <c r="B857" s="100" t="s">
        <v>412</v>
      </c>
      <c r="C857" s="100" t="s">
        <v>412</v>
      </c>
      <c r="D857" s="116">
        <v>43594</v>
      </c>
      <c r="E857" s="101" t="s">
        <v>281</v>
      </c>
      <c r="F857" s="103"/>
      <c r="G857" s="104">
        <v>1</v>
      </c>
      <c r="H857" s="151">
        <v>2732318</v>
      </c>
      <c r="I857" s="151">
        <v>2259</v>
      </c>
    </row>
    <row r="858" spans="1:9" ht="15">
      <c r="A858" s="37">
        <v>856</v>
      </c>
      <c r="B858" s="100" t="s">
        <v>1779</v>
      </c>
      <c r="C858" s="100" t="s">
        <v>1780</v>
      </c>
      <c r="D858" s="165">
        <v>44756</v>
      </c>
      <c r="E858" s="101" t="s">
        <v>30</v>
      </c>
      <c r="F858" s="103">
        <v>46</v>
      </c>
      <c r="G858" s="104">
        <v>1</v>
      </c>
      <c r="H858" s="141">
        <v>2720795</v>
      </c>
      <c r="I858" s="141">
        <v>1688</v>
      </c>
    </row>
    <row r="859" spans="1:9" ht="15">
      <c r="A859" s="37">
        <v>857</v>
      </c>
      <c r="B859" s="101" t="s">
        <v>727</v>
      </c>
      <c r="C859" s="101" t="s">
        <v>728</v>
      </c>
      <c r="D859" s="116">
        <v>43335</v>
      </c>
      <c r="E859" s="101" t="s">
        <v>407</v>
      </c>
      <c r="F859" s="167">
        <v>13</v>
      </c>
      <c r="G859" s="104">
        <v>1</v>
      </c>
      <c r="H859" s="149">
        <v>2716512</v>
      </c>
      <c r="I859" s="149">
        <v>1866</v>
      </c>
    </row>
    <row r="860" spans="1:9" ht="15">
      <c r="A860" s="37">
        <v>858</v>
      </c>
      <c r="B860" s="57" t="s">
        <v>1114</v>
      </c>
      <c r="C860" s="57" t="s">
        <v>1114</v>
      </c>
      <c r="D860" s="115">
        <v>42852</v>
      </c>
      <c r="E860" s="128" t="s">
        <v>21</v>
      </c>
      <c r="F860" s="42"/>
      <c r="G860" s="104">
        <v>1</v>
      </c>
      <c r="H860" s="149">
        <v>2710324</v>
      </c>
      <c r="I860" s="283">
        <v>2646</v>
      </c>
    </row>
    <row r="861" spans="1:9" ht="15">
      <c r="A861" s="37">
        <v>859</v>
      </c>
      <c r="B861" s="45" t="s">
        <v>488</v>
      </c>
      <c r="C861" s="45" t="s">
        <v>489</v>
      </c>
      <c r="D861" s="113">
        <v>43510</v>
      </c>
      <c r="E861" s="38" t="s">
        <v>36</v>
      </c>
      <c r="F861" s="42"/>
      <c r="G861" s="104">
        <v>1</v>
      </c>
      <c r="H861" s="151">
        <v>2709546</v>
      </c>
      <c r="I861" s="151">
        <v>2147</v>
      </c>
    </row>
    <row r="862" spans="1:9" ht="15">
      <c r="A862" s="37">
        <v>860</v>
      </c>
      <c r="B862" s="100" t="s">
        <v>787</v>
      </c>
      <c r="C862" s="100" t="s">
        <v>788</v>
      </c>
      <c r="D862" s="116">
        <v>43230</v>
      </c>
      <c r="E862" s="38" t="s">
        <v>30</v>
      </c>
      <c r="F862" s="103">
        <v>9</v>
      </c>
      <c r="G862" s="104">
        <v>1</v>
      </c>
      <c r="H862" s="149">
        <v>2699325</v>
      </c>
      <c r="I862" s="149">
        <v>1675</v>
      </c>
    </row>
    <row r="863" spans="1:9" ht="15">
      <c r="A863" s="37">
        <v>861</v>
      </c>
      <c r="B863" s="100" t="s">
        <v>13</v>
      </c>
      <c r="C863" s="100" t="s">
        <v>14</v>
      </c>
      <c r="D863" s="116">
        <v>44329</v>
      </c>
      <c r="E863" s="101" t="s">
        <v>15</v>
      </c>
      <c r="F863" s="103">
        <v>24</v>
      </c>
      <c r="G863" s="104">
        <v>1</v>
      </c>
      <c r="H863" s="108">
        <v>2674585</v>
      </c>
      <c r="I863" s="108">
        <v>1905</v>
      </c>
    </row>
    <row r="864" spans="1:9" ht="15">
      <c r="A864" s="37">
        <v>862</v>
      </c>
      <c r="B864" s="100" t="s">
        <v>1485</v>
      </c>
      <c r="C864" s="100" t="s">
        <v>1486</v>
      </c>
      <c r="D864" s="168">
        <v>44406</v>
      </c>
      <c r="E864" s="101" t="s">
        <v>30</v>
      </c>
      <c r="F864" s="103">
        <v>22</v>
      </c>
      <c r="G864" s="104">
        <v>1</v>
      </c>
      <c r="H864" s="141">
        <v>2668885</v>
      </c>
      <c r="I864" s="141">
        <v>1605</v>
      </c>
    </row>
    <row r="865" spans="1:9" ht="15">
      <c r="A865" s="37">
        <v>863</v>
      </c>
      <c r="B865" s="100" t="s">
        <v>1695</v>
      </c>
      <c r="C865" s="100" t="s">
        <v>1696</v>
      </c>
      <c r="D865" s="165">
        <v>44637</v>
      </c>
      <c r="E865" s="101" t="s">
        <v>30</v>
      </c>
      <c r="F865" s="103">
        <v>45</v>
      </c>
      <c r="G865" s="104">
        <v>1</v>
      </c>
      <c r="H865" s="141">
        <v>2635890</v>
      </c>
      <c r="I865" s="141">
        <v>1577</v>
      </c>
    </row>
    <row r="866" spans="1:9" ht="15">
      <c r="A866" s="37">
        <v>864</v>
      </c>
      <c r="B866" s="101" t="s">
        <v>1342</v>
      </c>
      <c r="C866" s="101" t="s">
        <v>1343</v>
      </c>
      <c r="D866" s="116">
        <v>42705</v>
      </c>
      <c r="E866" s="38" t="s">
        <v>159</v>
      </c>
      <c r="F866" s="126">
        <v>23</v>
      </c>
      <c r="G866" s="104">
        <v>1</v>
      </c>
      <c r="H866" s="108">
        <v>2632880</v>
      </c>
      <c r="I866" s="108">
        <v>2034</v>
      </c>
    </row>
    <row r="867" spans="1:9" ht="15">
      <c r="A867" s="37">
        <v>865</v>
      </c>
      <c r="B867" s="57" t="s">
        <v>119</v>
      </c>
      <c r="C867" s="57" t="s">
        <v>120</v>
      </c>
      <c r="D867" s="115">
        <v>44028</v>
      </c>
      <c r="E867" s="128" t="s">
        <v>36</v>
      </c>
      <c r="F867" s="305"/>
      <c r="G867" s="104">
        <v>1</v>
      </c>
      <c r="H867" s="149">
        <v>2628200</v>
      </c>
      <c r="I867" s="151">
        <v>1967</v>
      </c>
    </row>
    <row r="868" spans="1:9" ht="15">
      <c r="A868" s="37">
        <v>866</v>
      </c>
      <c r="B868" s="38" t="s">
        <v>224</v>
      </c>
      <c r="C868" s="38" t="s">
        <v>225</v>
      </c>
      <c r="D868" s="113">
        <v>43776</v>
      </c>
      <c r="E868" s="38" t="s">
        <v>36</v>
      </c>
      <c r="F868" s="42"/>
      <c r="G868" s="104">
        <v>1</v>
      </c>
      <c r="H868" s="151">
        <v>2622215</v>
      </c>
      <c r="I868" s="151">
        <v>2718</v>
      </c>
    </row>
    <row r="869" spans="1:9" ht="15">
      <c r="A869" s="37">
        <v>867</v>
      </c>
      <c r="B869" s="100" t="s">
        <v>327</v>
      </c>
      <c r="C869" s="100" t="s">
        <v>328</v>
      </c>
      <c r="D869" s="116">
        <v>43699</v>
      </c>
      <c r="E869" s="102" t="s">
        <v>30</v>
      </c>
      <c r="F869" s="103">
        <v>15</v>
      </c>
      <c r="G869" s="104">
        <v>1</v>
      </c>
      <c r="H869" s="151">
        <v>2606440</v>
      </c>
      <c r="I869" s="151">
        <v>1888</v>
      </c>
    </row>
    <row r="870" spans="1:9" ht="15">
      <c r="A870" s="37">
        <v>868</v>
      </c>
      <c r="B870" s="57" t="s">
        <v>1922</v>
      </c>
      <c r="C870" s="57" t="s">
        <v>1923</v>
      </c>
      <c r="D870" s="152">
        <v>44882</v>
      </c>
      <c r="E870" s="56" t="s">
        <v>21</v>
      </c>
      <c r="F870" s="42"/>
      <c r="G870" s="104">
        <v>1</v>
      </c>
      <c r="H870" s="141">
        <v>2602635</v>
      </c>
      <c r="I870" s="141">
        <v>1875</v>
      </c>
    </row>
    <row r="871" spans="1:9" ht="15">
      <c r="A871" s="37">
        <v>869</v>
      </c>
      <c r="B871" s="57" t="s">
        <v>1344</v>
      </c>
      <c r="C871" s="57" t="s">
        <v>1344</v>
      </c>
      <c r="D871" s="115">
        <v>42859</v>
      </c>
      <c r="E871" s="41" t="s">
        <v>407</v>
      </c>
      <c r="F871" s="42">
        <v>15</v>
      </c>
      <c r="G871" s="104">
        <v>1</v>
      </c>
      <c r="H871" s="149">
        <v>2600780</v>
      </c>
      <c r="I871" s="283">
        <v>1938</v>
      </c>
    </row>
    <row r="872" spans="1:9" ht="15">
      <c r="A872" s="37">
        <v>870</v>
      </c>
      <c r="B872" s="100" t="s">
        <v>1686</v>
      </c>
      <c r="C872" s="100" t="s">
        <v>1687</v>
      </c>
      <c r="D872" s="165">
        <v>44637</v>
      </c>
      <c r="E872" s="101" t="s">
        <v>30</v>
      </c>
      <c r="F872" s="103">
        <v>32</v>
      </c>
      <c r="G872" s="104">
        <v>1</v>
      </c>
      <c r="H872" s="141">
        <v>2592425</v>
      </c>
      <c r="I872" s="141">
        <v>1857</v>
      </c>
    </row>
    <row r="873" spans="1:9" ht="15">
      <c r="A873" s="37">
        <v>871</v>
      </c>
      <c r="B873" s="100" t="s">
        <v>1533</v>
      </c>
      <c r="C873" s="100" t="s">
        <v>1534</v>
      </c>
      <c r="D873" s="165">
        <v>44448</v>
      </c>
      <c r="E873" s="101" t="s">
        <v>30</v>
      </c>
      <c r="F873" s="103">
        <v>12</v>
      </c>
      <c r="G873" s="104">
        <v>1</v>
      </c>
      <c r="H873" s="141">
        <v>2592335</v>
      </c>
      <c r="I873" s="141">
        <v>1473</v>
      </c>
    </row>
    <row r="874" spans="1:9" ht="15">
      <c r="A874" s="37">
        <v>872</v>
      </c>
      <c r="B874" s="100" t="s">
        <v>484</v>
      </c>
      <c r="C874" s="100" t="s">
        <v>485</v>
      </c>
      <c r="D874" s="116">
        <v>43552</v>
      </c>
      <c r="E874" s="101" t="s">
        <v>30</v>
      </c>
      <c r="F874" s="103">
        <v>21</v>
      </c>
      <c r="G874" s="104">
        <v>1</v>
      </c>
      <c r="H874" s="151">
        <v>2578020</v>
      </c>
      <c r="I874" s="151">
        <v>1642</v>
      </c>
    </row>
    <row r="875" spans="1:9" ht="15">
      <c r="A875" s="37">
        <v>873</v>
      </c>
      <c r="B875" s="100" t="s">
        <v>1711</v>
      </c>
      <c r="C875" s="100" t="s">
        <v>1711</v>
      </c>
      <c r="D875" s="165">
        <v>44658</v>
      </c>
      <c r="E875" s="101" t="s">
        <v>21</v>
      </c>
      <c r="F875" s="103"/>
      <c r="G875" s="104">
        <v>1</v>
      </c>
      <c r="H875" s="141">
        <v>2571535</v>
      </c>
      <c r="I875" s="141">
        <v>1997</v>
      </c>
    </row>
    <row r="876" spans="1:9" ht="15">
      <c r="A876" s="37">
        <v>874</v>
      </c>
      <c r="B876" s="101" t="s">
        <v>581</v>
      </c>
      <c r="C876" s="101" t="s">
        <v>582</v>
      </c>
      <c r="D876" s="116">
        <v>43461</v>
      </c>
      <c r="E876" s="101" t="s">
        <v>30</v>
      </c>
      <c r="F876" s="103">
        <v>12</v>
      </c>
      <c r="G876" s="104">
        <v>1</v>
      </c>
      <c r="H876" s="149">
        <v>2562665</v>
      </c>
      <c r="I876" s="149">
        <v>1774</v>
      </c>
    </row>
    <row r="877" spans="1:9" ht="15">
      <c r="A877" s="37">
        <v>875</v>
      </c>
      <c r="B877" s="100" t="s">
        <v>1061</v>
      </c>
      <c r="C877" s="100" t="s">
        <v>1062</v>
      </c>
      <c r="D877" s="116">
        <v>42929</v>
      </c>
      <c r="E877" s="102" t="s">
        <v>30</v>
      </c>
      <c r="F877" s="103">
        <v>11</v>
      </c>
      <c r="G877" s="104">
        <v>1</v>
      </c>
      <c r="H877" s="149">
        <v>2552547</v>
      </c>
      <c r="I877" s="149">
        <v>1963</v>
      </c>
    </row>
    <row r="878" spans="1:9" ht="15">
      <c r="A878" s="37">
        <v>876</v>
      </c>
      <c r="B878" s="100" t="s">
        <v>1456</v>
      </c>
      <c r="C878" s="100" t="s">
        <v>1457</v>
      </c>
      <c r="D878" s="168">
        <v>44385</v>
      </c>
      <c r="E878" s="102" t="s">
        <v>21</v>
      </c>
      <c r="F878" s="287">
        <v>29</v>
      </c>
      <c r="G878" s="104">
        <v>1</v>
      </c>
      <c r="H878" s="150">
        <v>2548925</v>
      </c>
      <c r="I878" s="150">
        <v>1900</v>
      </c>
    </row>
    <row r="879" spans="1:9" ht="15">
      <c r="A879" s="37">
        <v>877</v>
      </c>
      <c r="B879" s="100" t="s">
        <v>562</v>
      </c>
      <c r="C879" s="100" t="s">
        <v>563</v>
      </c>
      <c r="D879" s="116">
        <v>43454</v>
      </c>
      <c r="E879" s="101" t="s">
        <v>36</v>
      </c>
      <c r="F879" s="167"/>
      <c r="G879" s="104">
        <v>1</v>
      </c>
      <c r="H879" s="151">
        <v>2530616</v>
      </c>
      <c r="I879" s="151">
        <v>1855</v>
      </c>
    </row>
    <row r="880" spans="1:9" ht="15">
      <c r="A880" s="37">
        <v>878</v>
      </c>
      <c r="B880" s="57" t="s">
        <v>1556</v>
      </c>
      <c r="C880" s="57" t="s">
        <v>1557</v>
      </c>
      <c r="D880" s="227">
        <v>44469</v>
      </c>
      <c r="E880" s="56" t="s">
        <v>30</v>
      </c>
      <c r="F880" s="42">
        <v>30</v>
      </c>
      <c r="G880" s="104">
        <v>1</v>
      </c>
      <c r="H880" s="141">
        <v>2501700</v>
      </c>
      <c r="I880" s="141">
        <v>1703</v>
      </c>
    </row>
    <row r="881" spans="1:9" ht="15">
      <c r="A881" s="37">
        <v>879</v>
      </c>
      <c r="B881" s="40" t="s">
        <v>1541</v>
      </c>
      <c r="C881" s="40" t="s">
        <v>1541</v>
      </c>
      <c r="D881" s="138">
        <v>44455</v>
      </c>
      <c r="E881" s="38" t="s">
        <v>1542</v>
      </c>
      <c r="F881" s="86">
        <v>26</v>
      </c>
      <c r="G881" s="104">
        <v>1</v>
      </c>
      <c r="H881" s="124">
        <v>2497110</v>
      </c>
      <c r="I881" s="124">
        <v>1640</v>
      </c>
    </row>
    <row r="882" spans="1:9" ht="15">
      <c r="A882" s="37">
        <v>880</v>
      </c>
      <c r="B882" s="38" t="s">
        <v>1345</v>
      </c>
      <c r="C882" s="38" t="s">
        <v>1346</v>
      </c>
      <c r="D882" s="113">
        <v>42705</v>
      </c>
      <c r="E882" s="38" t="s">
        <v>36</v>
      </c>
      <c r="F882" s="363"/>
      <c r="G882" s="104">
        <v>1</v>
      </c>
      <c r="H882" s="107">
        <v>2485784</v>
      </c>
      <c r="I882" s="107">
        <v>1887</v>
      </c>
    </row>
    <row r="883" spans="1:9" ht="15">
      <c r="A883" s="37">
        <v>881</v>
      </c>
      <c r="B883" s="100" t="s">
        <v>674</v>
      </c>
      <c r="C883" s="100" t="s">
        <v>675</v>
      </c>
      <c r="D883" s="116">
        <v>43384</v>
      </c>
      <c r="E883" s="101" t="s">
        <v>30</v>
      </c>
      <c r="F883" s="103">
        <v>18</v>
      </c>
      <c r="G883" s="104">
        <v>1</v>
      </c>
      <c r="H883" s="149">
        <v>2480950</v>
      </c>
      <c r="I883" s="149">
        <v>1896</v>
      </c>
    </row>
    <row r="884" spans="1:9" ht="15">
      <c r="A884" s="37">
        <v>882</v>
      </c>
      <c r="B884" s="101" t="s">
        <v>1347</v>
      </c>
      <c r="C884" s="101" t="s">
        <v>1348</v>
      </c>
      <c r="D884" s="116">
        <v>42698</v>
      </c>
      <c r="E884" s="101" t="s">
        <v>30</v>
      </c>
      <c r="F884" s="126">
        <v>15</v>
      </c>
      <c r="G884" s="104">
        <v>1</v>
      </c>
      <c r="H884" s="108">
        <v>2456254</v>
      </c>
      <c r="I884" s="108">
        <v>1772</v>
      </c>
    </row>
    <row r="885" spans="1:9" ht="15">
      <c r="A885" s="37">
        <v>883</v>
      </c>
      <c r="B885" s="101" t="s">
        <v>288</v>
      </c>
      <c r="C885" s="101" t="s">
        <v>289</v>
      </c>
      <c r="D885" s="116">
        <v>43762</v>
      </c>
      <c r="E885" s="101" t="s">
        <v>230</v>
      </c>
      <c r="F885" s="103">
        <v>12</v>
      </c>
      <c r="G885" s="104">
        <v>1</v>
      </c>
      <c r="H885" s="151">
        <v>2426175</v>
      </c>
      <c r="I885" s="151">
        <v>2055</v>
      </c>
    </row>
    <row r="886" spans="1:9" ht="15">
      <c r="A886" s="37">
        <v>884</v>
      </c>
      <c r="B886" s="40" t="s">
        <v>810</v>
      </c>
      <c r="C886" s="40" t="s">
        <v>810</v>
      </c>
      <c r="D886" s="113">
        <v>43209</v>
      </c>
      <c r="E886" s="41" t="s">
        <v>195</v>
      </c>
      <c r="F886" s="42"/>
      <c r="G886" s="104">
        <v>1</v>
      </c>
      <c r="H886" s="149">
        <v>2400450</v>
      </c>
      <c r="I886" s="149">
        <v>2007</v>
      </c>
    </row>
    <row r="887" spans="1:9" ht="15">
      <c r="A887" s="37">
        <v>885</v>
      </c>
      <c r="B887" s="100" t="s">
        <v>1979</v>
      </c>
      <c r="C887" s="100" t="s">
        <v>1980</v>
      </c>
      <c r="D887" s="152">
        <v>44945</v>
      </c>
      <c r="E887" s="101" t="s">
        <v>21</v>
      </c>
      <c r="F887" s="103"/>
      <c r="G887" s="104">
        <v>1</v>
      </c>
      <c r="H887" s="141">
        <v>2396125</v>
      </c>
      <c r="I887" s="141">
        <v>1096</v>
      </c>
    </row>
    <row r="888" spans="1:9" ht="15">
      <c r="A888" s="37">
        <v>886</v>
      </c>
      <c r="B888" s="100" t="s">
        <v>1451</v>
      </c>
      <c r="C888" s="100" t="s">
        <v>1452</v>
      </c>
      <c r="D888" s="227">
        <v>44385</v>
      </c>
      <c r="E888" s="102" t="s">
        <v>30</v>
      </c>
      <c r="F888" s="103">
        <v>16</v>
      </c>
      <c r="G888" s="104">
        <v>1</v>
      </c>
      <c r="H888" s="150">
        <v>2394631</v>
      </c>
      <c r="I888" s="150">
        <v>1504</v>
      </c>
    </row>
    <row r="889" spans="1:9" ht="15">
      <c r="A889" s="37">
        <v>887</v>
      </c>
      <c r="B889" s="40" t="s">
        <v>535</v>
      </c>
      <c r="C889" s="40" t="s">
        <v>536</v>
      </c>
      <c r="D889" s="113">
        <v>43489</v>
      </c>
      <c r="E889" s="38" t="s">
        <v>30</v>
      </c>
      <c r="F889" s="42">
        <v>24</v>
      </c>
      <c r="G889" s="104">
        <v>1</v>
      </c>
      <c r="H889" s="151">
        <v>2385035</v>
      </c>
      <c r="I889" s="151">
        <v>1613</v>
      </c>
    </row>
    <row r="890" spans="1:9" ht="15">
      <c r="A890" s="37">
        <v>888</v>
      </c>
      <c r="B890" s="101" t="s">
        <v>1188</v>
      </c>
      <c r="C890" s="217" t="s">
        <v>1188</v>
      </c>
      <c r="D890" s="116">
        <v>42782</v>
      </c>
      <c r="E890" s="101" t="s">
        <v>257</v>
      </c>
      <c r="F890" s="126">
        <v>23</v>
      </c>
      <c r="G890" s="104">
        <v>1</v>
      </c>
      <c r="H890" s="149">
        <v>2373010</v>
      </c>
      <c r="I890" s="149">
        <v>2173</v>
      </c>
    </row>
    <row r="891" spans="1:9" ht="15">
      <c r="A891" s="37">
        <v>889</v>
      </c>
      <c r="B891" s="101" t="s">
        <v>204</v>
      </c>
      <c r="C891" s="217" t="s">
        <v>205</v>
      </c>
      <c r="D891" s="116">
        <v>43853</v>
      </c>
      <c r="E891" s="101" t="s">
        <v>30</v>
      </c>
      <c r="F891" s="103">
        <v>19</v>
      </c>
      <c r="G891" s="104">
        <v>1</v>
      </c>
      <c r="H891" s="149">
        <v>2354570</v>
      </c>
      <c r="I891" s="283">
        <v>1547</v>
      </c>
    </row>
    <row r="892" spans="1:9" ht="15">
      <c r="A892" s="37">
        <v>890</v>
      </c>
      <c r="B892" s="100" t="s">
        <v>1612</v>
      </c>
      <c r="C892" s="205" t="s">
        <v>1613</v>
      </c>
      <c r="D892" s="165">
        <v>44525</v>
      </c>
      <c r="E892" s="56" t="s">
        <v>36</v>
      </c>
      <c r="F892" s="213"/>
      <c r="G892" s="104">
        <v>1</v>
      </c>
      <c r="H892" s="141">
        <v>2352425</v>
      </c>
      <c r="I892" s="141">
        <v>1666</v>
      </c>
    </row>
    <row r="893" spans="1:9" ht="15">
      <c r="A893" s="37">
        <v>891</v>
      </c>
      <c r="B893" s="100" t="s">
        <v>797</v>
      </c>
      <c r="C893" s="205" t="s">
        <v>798</v>
      </c>
      <c r="D893" s="116">
        <v>43216</v>
      </c>
      <c r="E893" s="301" t="s">
        <v>21</v>
      </c>
      <c r="F893" s="213"/>
      <c r="G893" s="104">
        <v>1</v>
      </c>
      <c r="H893" s="149">
        <v>2317195</v>
      </c>
      <c r="I893" s="283">
        <v>1860</v>
      </c>
    </row>
    <row r="894" spans="1:9" ht="15">
      <c r="A894" s="37">
        <v>892</v>
      </c>
      <c r="B894" s="100" t="s">
        <v>323</v>
      </c>
      <c r="C894" s="100" t="s">
        <v>324</v>
      </c>
      <c r="D894" s="116">
        <v>43706</v>
      </c>
      <c r="E894" s="102" t="s">
        <v>30</v>
      </c>
      <c r="F894" s="103">
        <v>21</v>
      </c>
      <c r="G894" s="104">
        <v>1</v>
      </c>
      <c r="H894" s="149">
        <v>2316173</v>
      </c>
      <c r="I894" s="283">
        <v>1709</v>
      </c>
    </row>
    <row r="895" spans="1:9" ht="15">
      <c r="A895" s="37">
        <v>893</v>
      </c>
      <c r="B895" s="101" t="s">
        <v>729</v>
      </c>
      <c r="C895" s="217" t="s">
        <v>730</v>
      </c>
      <c r="D895" s="116">
        <v>43328</v>
      </c>
      <c r="E895" s="56" t="s">
        <v>30</v>
      </c>
      <c r="F895" s="213">
        <v>13</v>
      </c>
      <c r="G895" s="104">
        <v>1</v>
      </c>
      <c r="H895" s="149">
        <v>2313530</v>
      </c>
      <c r="I895" s="149">
        <v>1583</v>
      </c>
    </row>
    <row r="896" spans="1:9" ht="15">
      <c r="A896" s="37">
        <v>894</v>
      </c>
      <c r="B896" s="101" t="s">
        <v>1008</v>
      </c>
      <c r="C896" s="101" t="s">
        <v>1009</v>
      </c>
      <c r="D896" s="116">
        <v>42992</v>
      </c>
      <c r="E896" s="294" t="s">
        <v>30</v>
      </c>
      <c r="F896" s="223">
        <v>4</v>
      </c>
      <c r="G896" s="104">
        <v>1</v>
      </c>
      <c r="H896" s="149">
        <v>2286117</v>
      </c>
      <c r="I896" s="149">
        <v>1638</v>
      </c>
    </row>
    <row r="897" spans="1:9" ht="15">
      <c r="A897" s="37">
        <v>895</v>
      </c>
      <c r="B897" s="101" t="s">
        <v>351</v>
      </c>
      <c r="C897" s="101" t="s">
        <v>352</v>
      </c>
      <c r="D897" s="116">
        <v>43671</v>
      </c>
      <c r="E897" s="265" t="s">
        <v>30</v>
      </c>
      <c r="F897" s="103">
        <v>14</v>
      </c>
      <c r="G897" s="104">
        <v>1</v>
      </c>
      <c r="H897" s="149">
        <v>2283705</v>
      </c>
      <c r="I897" s="283">
        <v>1537</v>
      </c>
    </row>
    <row r="898" spans="1:9" ht="15">
      <c r="A898" s="37">
        <v>896</v>
      </c>
      <c r="B898" s="258" t="s">
        <v>1349</v>
      </c>
      <c r="C898" s="147" t="s">
        <v>1350</v>
      </c>
      <c r="D898" s="116">
        <v>42614</v>
      </c>
      <c r="E898" s="102" t="s">
        <v>30</v>
      </c>
      <c r="F898" s="126">
        <v>13</v>
      </c>
      <c r="G898" s="104">
        <v>1</v>
      </c>
      <c r="H898" s="108">
        <v>2265745</v>
      </c>
      <c r="I898" s="108">
        <v>1568</v>
      </c>
    </row>
    <row r="899" spans="1:9" ht="15">
      <c r="A899" s="37">
        <v>897</v>
      </c>
      <c r="B899" s="100" t="s">
        <v>1970</v>
      </c>
      <c r="C899" s="100" t="s">
        <v>1971</v>
      </c>
      <c r="D899" s="165">
        <v>44931</v>
      </c>
      <c r="E899" s="217" t="s">
        <v>30</v>
      </c>
      <c r="F899" s="103">
        <v>22</v>
      </c>
      <c r="G899" s="104">
        <v>1</v>
      </c>
      <c r="H899" s="141">
        <v>2265505</v>
      </c>
      <c r="I899" s="141">
        <v>1328</v>
      </c>
    </row>
    <row r="900" spans="1:9" ht="15">
      <c r="A900" s="37">
        <v>898</v>
      </c>
      <c r="B900" s="40" t="s">
        <v>1444</v>
      </c>
      <c r="C900" s="40" t="s">
        <v>1444</v>
      </c>
      <c r="D900" s="113">
        <v>44378</v>
      </c>
      <c r="E900" s="38" t="s">
        <v>36</v>
      </c>
      <c r="F900" s="42"/>
      <c r="G900" s="104">
        <v>1</v>
      </c>
      <c r="H900" s="150">
        <v>2227515</v>
      </c>
      <c r="I900" s="150">
        <v>1727</v>
      </c>
    </row>
    <row r="901" spans="1:9" ht="15">
      <c r="A901" s="37">
        <v>899</v>
      </c>
      <c r="B901" s="217" t="s">
        <v>705</v>
      </c>
      <c r="C901" s="217" t="s">
        <v>706</v>
      </c>
      <c r="D901" s="116">
        <v>43370</v>
      </c>
      <c r="E901" s="330" t="s">
        <v>21</v>
      </c>
      <c r="F901" s="103"/>
      <c r="G901" s="104">
        <v>1</v>
      </c>
      <c r="H901" s="149">
        <v>2188274</v>
      </c>
      <c r="I901" s="149">
        <v>1726</v>
      </c>
    </row>
    <row r="902" spans="1:9" ht="15">
      <c r="A902" s="37">
        <v>900</v>
      </c>
      <c r="B902" s="147" t="s">
        <v>1131</v>
      </c>
      <c r="C902" s="147" t="s">
        <v>1132</v>
      </c>
      <c r="D902" s="116">
        <v>42831</v>
      </c>
      <c r="E902" s="102" t="s">
        <v>30</v>
      </c>
      <c r="F902" s="103">
        <v>17</v>
      </c>
      <c r="G902" s="104">
        <v>1</v>
      </c>
      <c r="H902" s="149">
        <v>2175955</v>
      </c>
      <c r="I902" s="149">
        <v>1688</v>
      </c>
    </row>
    <row r="903" spans="1:9" ht="15">
      <c r="A903" s="37">
        <v>901</v>
      </c>
      <c r="B903" s="101" t="s">
        <v>750</v>
      </c>
      <c r="C903" s="101" t="s">
        <v>751</v>
      </c>
      <c r="D903" s="116">
        <v>43286</v>
      </c>
      <c r="E903" s="217" t="s">
        <v>30</v>
      </c>
      <c r="F903" s="103">
        <v>12</v>
      </c>
      <c r="G903" s="104">
        <v>1</v>
      </c>
      <c r="H903" s="149">
        <v>2162900</v>
      </c>
      <c r="I903" s="149">
        <v>1432</v>
      </c>
    </row>
    <row r="904" spans="1:9" ht="15">
      <c r="A904" s="37">
        <v>902</v>
      </c>
      <c r="B904" s="40" t="s">
        <v>1904</v>
      </c>
      <c r="C904" s="40" t="s">
        <v>1905</v>
      </c>
      <c r="D904" s="138">
        <v>44875</v>
      </c>
      <c r="E904" s="38" t="s">
        <v>30</v>
      </c>
      <c r="F904" s="42">
        <v>26</v>
      </c>
      <c r="G904" s="104">
        <v>1</v>
      </c>
      <c r="H904" s="141">
        <v>2113860</v>
      </c>
      <c r="I904" s="141">
        <v>1098</v>
      </c>
    </row>
    <row r="905" spans="1:9" ht="15">
      <c r="A905" s="37">
        <v>903</v>
      </c>
      <c r="B905" s="217" t="s">
        <v>597</v>
      </c>
      <c r="C905" s="217" t="s">
        <v>597</v>
      </c>
      <c r="D905" s="116">
        <v>43433</v>
      </c>
      <c r="E905" s="219" t="s">
        <v>21</v>
      </c>
      <c r="F905" s="103"/>
      <c r="G905" s="104">
        <v>1</v>
      </c>
      <c r="H905" s="151">
        <v>2103485</v>
      </c>
      <c r="I905" s="151">
        <v>2303</v>
      </c>
    </row>
    <row r="906" spans="1:9" ht="15">
      <c r="A906" s="37">
        <v>904</v>
      </c>
      <c r="B906" s="205" t="s">
        <v>1703</v>
      </c>
      <c r="C906" s="205" t="s">
        <v>1704</v>
      </c>
      <c r="D906" s="165">
        <v>44651</v>
      </c>
      <c r="E906" s="219" t="s">
        <v>21</v>
      </c>
      <c r="F906" s="103"/>
      <c r="G906" s="104">
        <v>1</v>
      </c>
      <c r="H906" s="153">
        <v>2103060</v>
      </c>
      <c r="I906" s="141">
        <v>1571</v>
      </c>
    </row>
    <row r="907" spans="1:9" ht="15">
      <c r="A907" s="37">
        <v>905</v>
      </c>
      <c r="B907" s="241" t="s">
        <v>1351</v>
      </c>
      <c r="C907" s="241" t="s">
        <v>1352</v>
      </c>
      <c r="D907" s="116">
        <v>42747</v>
      </c>
      <c r="E907" s="250" t="s">
        <v>36</v>
      </c>
      <c r="F907" s="103"/>
      <c r="G907" s="104">
        <v>1</v>
      </c>
      <c r="H907" s="271">
        <v>2091802</v>
      </c>
      <c r="I907" s="149">
        <v>1664</v>
      </c>
    </row>
    <row r="908" spans="1:9" ht="15">
      <c r="A908" s="37">
        <v>906</v>
      </c>
      <c r="B908" s="217" t="s">
        <v>516</v>
      </c>
      <c r="C908" s="217" t="s">
        <v>517</v>
      </c>
      <c r="D908" s="116">
        <v>43524</v>
      </c>
      <c r="E908" s="101" t="s">
        <v>257</v>
      </c>
      <c r="F908" s="103"/>
      <c r="G908" s="104">
        <v>1</v>
      </c>
      <c r="H908" s="271">
        <v>2076875</v>
      </c>
      <c r="I908" s="149">
        <v>1450</v>
      </c>
    </row>
    <row r="909" spans="1:9" ht="15">
      <c r="A909" s="37">
        <v>907</v>
      </c>
      <c r="B909" s="205" t="s">
        <v>1654</v>
      </c>
      <c r="C909" s="205" t="s">
        <v>1655</v>
      </c>
      <c r="D909" s="165">
        <v>44574</v>
      </c>
      <c r="E909" s="329" t="s">
        <v>30</v>
      </c>
      <c r="F909" s="103">
        <v>27</v>
      </c>
      <c r="G909" s="104">
        <v>1</v>
      </c>
      <c r="H909" s="153">
        <v>2061645</v>
      </c>
      <c r="I909" s="141">
        <v>1244</v>
      </c>
    </row>
    <row r="910" spans="1:9" ht="15">
      <c r="A910" s="37">
        <v>908</v>
      </c>
      <c r="B910" s="217" t="s">
        <v>894</v>
      </c>
      <c r="C910" s="217" t="s">
        <v>895</v>
      </c>
      <c r="D910" s="116">
        <v>43111</v>
      </c>
      <c r="E910" s="101" t="s">
        <v>30</v>
      </c>
      <c r="F910" s="103">
        <v>17</v>
      </c>
      <c r="G910" s="104">
        <v>1</v>
      </c>
      <c r="H910" s="271">
        <v>2038720</v>
      </c>
      <c r="I910" s="149">
        <v>1421</v>
      </c>
    </row>
    <row r="911" spans="1:9" ht="15">
      <c r="A911" s="37">
        <v>909</v>
      </c>
      <c r="B911" s="56" t="s">
        <v>1353</v>
      </c>
      <c r="C911" s="56" t="s">
        <v>1353</v>
      </c>
      <c r="D911" s="115">
        <v>42642</v>
      </c>
      <c r="E911" s="38" t="s">
        <v>175</v>
      </c>
      <c r="F911" s="126"/>
      <c r="G911" s="104">
        <v>1</v>
      </c>
      <c r="H911" s="337">
        <v>2025370</v>
      </c>
      <c r="I911" s="108">
        <v>1647</v>
      </c>
    </row>
    <row r="912" spans="1:9" ht="15">
      <c r="A912" s="37">
        <v>910</v>
      </c>
      <c r="B912" s="100" t="s">
        <v>1712</v>
      </c>
      <c r="C912" s="100" t="s">
        <v>1713</v>
      </c>
      <c r="D912" s="165">
        <v>44665</v>
      </c>
      <c r="E912" s="101" t="s">
        <v>21</v>
      </c>
      <c r="F912" s="103"/>
      <c r="G912" s="104">
        <v>1</v>
      </c>
      <c r="H912" s="153">
        <v>2022635</v>
      </c>
      <c r="I912" s="141">
        <v>1427</v>
      </c>
    </row>
    <row r="913" spans="1:9" ht="15">
      <c r="A913" s="37">
        <v>911</v>
      </c>
      <c r="B913" s="319" t="s">
        <v>1000</v>
      </c>
      <c r="C913" s="319" t="s">
        <v>1000</v>
      </c>
      <c r="D913" s="116">
        <v>42999</v>
      </c>
      <c r="E913" s="102" t="s">
        <v>1001</v>
      </c>
      <c r="F913" s="103">
        <v>29</v>
      </c>
      <c r="G913" s="104">
        <v>1</v>
      </c>
      <c r="H913" s="149">
        <v>2021798</v>
      </c>
      <c r="I913" s="149">
        <v>1927</v>
      </c>
    </row>
    <row r="914" spans="1:9" ht="15">
      <c r="A914" s="37">
        <v>912</v>
      </c>
      <c r="B914" s="205" t="s">
        <v>374</v>
      </c>
      <c r="C914" s="205" t="s">
        <v>375</v>
      </c>
      <c r="D914" s="116">
        <v>43503</v>
      </c>
      <c r="E914" s="219" t="s">
        <v>36</v>
      </c>
      <c r="F914" s="103"/>
      <c r="G914" s="104">
        <v>1</v>
      </c>
      <c r="H914" s="151">
        <v>2018432</v>
      </c>
      <c r="I914" s="151">
        <v>1805</v>
      </c>
    </row>
    <row r="915" spans="1:9" ht="15">
      <c r="A915" s="37">
        <v>913</v>
      </c>
      <c r="B915" s="205" t="s">
        <v>1975</v>
      </c>
      <c r="C915" s="205" t="s">
        <v>1975</v>
      </c>
      <c r="D915" s="165">
        <v>44938</v>
      </c>
      <c r="E915" s="219" t="s">
        <v>36</v>
      </c>
      <c r="F915" s="103"/>
      <c r="G915" s="104">
        <v>1</v>
      </c>
      <c r="H915" s="141">
        <v>2014445</v>
      </c>
      <c r="I915" s="141">
        <v>1450</v>
      </c>
    </row>
    <row r="916" spans="1:9" ht="15">
      <c r="A916" s="37">
        <v>914</v>
      </c>
      <c r="B916" s="40" t="s">
        <v>889</v>
      </c>
      <c r="C916" s="40" t="s">
        <v>889</v>
      </c>
      <c r="D916" s="113">
        <v>43118</v>
      </c>
      <c r="E916" s="41" t="s">
        <v>21</v>
      </c>
      <c r="F916" s="103"/>
      <c r="G916" s="104">
        <v>1</v>
      </c>
      <c r="H916" s="55">
        <v>2009465</v>
      </c>
      <c r="I916" s="55">
        <v>1638</v>
      </c>
    </row>
    <row r="917" spans="1:9" ht="15">
      <c r="A917" s="37">
        <v>915</v>
      </c>
      <c r="B917" s="101" t="s">
        <v>401</v>
      </c>
      <c r="C917" s="101" t="s">
        <v>402</v>
      </c>
      <c r="D917" s="116">
        <v>43615</v>
      </c>
      <c r="E917" s="101" t="s">
        <v>30</v>
      </c>
      <c r="F917" s="103">
        <v>24</v>
      </c>
      <c r="G917" s="104">
        <v>1</v>
      </c>
      <c r="H917" s="149">
        <v>1992020</v>
      </c>
      <c r="I917" s="283">
        <v>1476</v>
      </c>
    </row>
    <row r="918" spans="1:9" ht="15">
      <c r="A918" s="37">
        <v>916</v>
      </c>
      <c r="B918" s="100" t="s">
        <v>1599</v>
      </c>
      <c r="C918" s="100" t="s">
        <v>1600</v>
      </c>
      <c r="D918" s="165">
        <v>44511</v>
      </c>
      <c r="E918" s="101" t="s">
        <v>21</v>
      </c>
      <c r="F918" s="103"/>
      <c r="G918" s="104">
        <v>1</v>
      </c>
      <c r="H918" s="141">
        <v>1976045</v>
      </c>
      <c r="I918" s="141">
        <v>2173</v>
      </c>
    </row>
    <row r="919" spans="1:9" ht="15">
      <c r="A919" s="37">
        <v>917</v>
      </c>
      <c r="B919" s="205" t="s">
        <v>1643</v>
      </c>
      <c r="C919" s="100" t="s">
        <v>1643</v>
      </c>
      <c r="D919" s="165">
        <v>44560</v>
      </c>
      <c r="E919" s="101" t="s">
        <v>36</v>
      </c>
      <c r="F919" s="291"/>
      <c r="G919" s="104">
        <v>1</v>
      </c>
      <c r="H919" s="141">
        <v>1939315</v>
      </c>
      <c r="I919" s="141">
        <v>1476</v>
      </c>
    </row>
    <row r="920" spans="1:9" ht="15">
      <c r="A920" s="37">
        <v>918</v>
      </c>
      <c r="B920" s="205" t="s">
        <v>808</v>
      </c>
      <c r="C920" s="100" t="s">
        <v>809</v>
      </c>
      <c r="D920" s="116">
        <v>43209</v>
      </c>
      <c r="E920" s="128" t="s">
        <v>30</v>
      </c>
      <c r="F920" s="213">
        <v>13</v>
      </c>
      <c r="G920" s="104">
        <v>1</v>
      </c>
      <c r="H920" s="149">
        <v>1853920</v>
      </c>
      <c r="I920" s="149">
        <v>1234</v>
      </c>
    </row>
    <row r="921" spans="1:9" ht="15">
      <c r="A921" s="37">
        <v>919</v>
      </c>
      <c r="B921" s="100" t="s">
        <v>1006</v>
      </c>
      <c r="C921" s="100" t="s">
        <v>1006</v>
      </c>
      <c r="D921" s="116">
        <v>42992</v>
      </c>
      <c r="E921" s="250" t="s">
        <v>1007</v>
      </c>
      <c r="F921" s="213"/>
      <c r="G921" s="104">
        <v>1</v>
      </c>
      <c r="H921" s="149">
        <v>1835925</v>
      </c>
      <c r="I921" s="149">
        <v>1345</v>
      </c>
    </row>
    <row r="922" spans="1:9" ht="15">
      <c r="A922" s="37">
        <v>920</v>
      </c>
      <c r="B922" s="205" t="s">
        <v>1624</v>
      </c>
      <c r="C922" s="100" t="s">
        <v>1625</v>
      </c>
      <c r="D922" s="165">
        <v>44546</v>
      </c>
      <c r="E922" s="38" t="s">
        <v>30</v>
      </c>
      <c r="F922" s="213">
        <v>31</v>
      </c>
      <c r="G922" s="104">
        <v>1</v>
      </c>
      <c r="H922" s="141">
        <v>1824645</v>
      </c>
      <c r="I922" s="141">
        <v>1203</v>
      </c>
    </row>
    <row r="923" spans="1:9" ht="15">
      <c r="A923" s="37">
        <v>921</v>
      </c>
      <c r="B923" s="205" t="s">
        <v>1516</v>
      </c>
      <c r="C923" s="205" t="s">
        <v>1517</v>
      </c>
      <c r="D923" s="165">
        <v>44434</v>
      </c>
      <c r="E923" s="219" t="s">
        <v>21</v>
      </c>
      <c r="F923" s="103"/>
      <c r="G923" s="104">
        <v>1</v>
      </c>
      <c r="H923" s="141">
        <v>1811730</v>
      </c>
      <c r="I923" s="141">
        <v>1453</v>
      </c>
    </row>
    <row r="924" spans="1:9" ht="15">
      <c r="A924" s="37">
        <v>922</v>
      </c>
      <c r="B924" s="205" t="s">
        <v>1681</v>
      </c>
      <c r="C924" s="205" t="s">
        <v>1682</v>
      </c>
      <c r="D924" s="165">
        <v>44616</v>
      </c>
      <c r="E924" s="56" t="s">
        <v>30</v>
      </c>
      <c r="F924" s="103">
        <v>26</v>
      </c>
      <c r="G924" s="104">
        <v>1</v>
      </c>
      <c r="H924" s="141">
        <v>1794035</v>
      </c>
      <c r="I924" s="141">
        <v>1220</v>
      </c>
    </row>
    <row r="925" spans="1:9" ht="15">
      <c r="A925" s="37">
        <v>923</v>
      </c>
      <c r="B925" s="241" t="s">
        <v>1163</v>
      </c>
      <c r="C925" s="241" t="s">
        <v>1164</v>
      </c>
      <c r="D925" s="116"/>
      <c r="E925" s="362" t="s">
        <v>36</v>
      </c>
      <c r="F925" s="103"/>
      <c r="G925" s="104">
        <v>1</v>
      </c>
      <c r="H925" s="149">
        <v>1757900</v>
      </c>
      <c r="I925" s="149">
        <v>3241</v>
      </c>
    </row>
    <row r="926" spans="1:9" ht="15">
      <c r="A926" s="37">
        <v>924</v>
      </c>
      <c r="B926" s="258" t="s">
        <v>1354</v>
      </c>
      <c r="C926" s="258" t="s">
        <v>1355</v>
      </c>
      <c r="D926" s="116">
        <v>42635</v>
      </c>
      <c r="E926" s="56" t="s">
        <v>981</v>
      </c>
      <c r="F926" s="126"/>
      <c r="G926" s="104">
        <v>1</v>
      </c>
      <c r="H926" s="108">
        <v>1753320</v>
      </c>
      <c r="I926" s="149">
        <v>1391</v>
      </c>
    </row>
    <row r="927" spans="1:9" ht="15">
      <c r="A927" s="37">
        <v>925</v>
      </c>
      <c r="B927" s="40" t="s">
        <v>1762</v>
      </c>
      <c r="C927" s="40" t="s">
        <v>1763</v>
      </c>
      <c r="D927" s="138">
        <v>44721</v>
      </c>
      <c r="E927" s="38" t="s">
        <v>21</v>
      </c>
      <c r="F927" s="103"/>
      <c r="G927" s="104">
        <v>1</v>
      </c>
      <c r="H927" s="130">
        <v>1731528</v>
      </c>
      <c r="I927" s="130">
        <v>1207</v>
      </c>
    </row>
    <row r="928" spans="1:9" ht="15">
      <c r="A928" s="37">
        <v>926</v>
      </c>
      <c r="B928" s="100" t="s">
        <v>1568</v>
      </c>
      <c r="C928" s="100" t="s">
        <v>1569</v>
      </c>
      <c r="D928" s="165">
        <v>44483</v>
      </c>
      <c r="E928" s="101" t="s">
        <v>30</v>
      </c>
      <c r="F928" s="42">
        <v>16</v>
      </c>
      <c r="G928" s="104">
        <v>1</v>
      </c>
      <c r="H928" s="141">
        <v>1727110</v>
      </c>
      <c r="I928" s="141">
        <v>1145</v>
      </c>
    </row>
    <row r="929" spans="1:9" ht="15">
      <c r="A929" s="37">
        <v>927</v>
      </c>
      <c r="B929" s="100" t="s">
        <v>1849</v>
      </c>
      <c r="C929" s="100" t="s">
        <v>1849</v>
      </c>
      <c r="D929" s="165">
        <v>44826</v>
      </c>
      <c r="E929" s="56" t="s">
        <v>1595</v>
      </c>
      <c r="F929" s="42">
        <v>20</v>
      </c>
      <c r="G929" s="104">
        <v>1</v>
      </c>
      <c r="H929" s="141">
        <v>1718600</v>
      </c>
      <c r="I929" s="141">
        <v>1506</v>
      </c>
    </row>
    <row r="930" spans="1:9" ht="15">
      <c r="A930" s="37">
        <v>928</v>
      </c>
      <c r="B930" s="205" t="s">
        <v>1842</v>
      </c>
      <c r="C930" s="205" t="s">
        <v>1843</v>
      </c>
      <c r="D930" s="165">
        <v>44826</v>
      </c>
      <c r="E930" s="38" t="s">
        <v>21</v>
      </c>
      <c r="F930" s="213"/>
      <c r="G930" s="104">
        <v>1</v>
      </c>
      <c r="H930" s="141">
        <v>1715835</v>
      </c>
      <c r="I930" s="141">
        <v>1791</v>
      </c>
    </row>
    <row r="931" spans="1:9" ht="15">
      <c r="A931" s="37">
        <v>929</v>
      </c>
      <c r="B931" s="217" t="s">
        <v>1356</v>
      </c>
      <c r="C931" s="217" t="s">
        <v>1357</v>
      </c>
      <c r="D931" s="116">
        <v>42705</v>
      </c>
      <c r="E931" s="101" t="s">
        <v>21</v>
      </c>
      <c r="F931" s="334"/>
      <c r="G931" s="104">
        <v>1</v>
      </c>
      <c r="H931" s="108">
        <v>1697399</v>
      </c>
      <c r="I931" s="108">
        <v>1293</v>
      </c>
    </row>
    <row r="932" spans="1:9" ht="15">
      <c r="A932" s="37">
        <v>930</v>
      </c>
      <c r="B932" s="38" t="s">
        <v>825</v>
      </c>
      <c r="C932" s="38" t="s">
        <v>826</v>
      </c>
      <c r="D932" s="113">
        <v>43188</v>
      </c>
      <c r="E932" s="38" t="s">
        <v>30</v>
      </c>
      <c r="F932" s="103">
        <v>12</v>
      </c>
      <c r="G932" s="104">
        <v>1</v>
      </c>
      <c r="H932" s="55">
        <v>1665655</v>
      </c>
      <c r="I932" s="55">
        <v>1100</v>
      </c>
    </row>
    <row r="933" spans="1:9" ht="15">
      <c r="A933" s="37">
        <v>931</v>
      </c>
      <c r="B933" s="40" t="s">
        <v>769</v>
      </c>
      <c r="C933" s="40" t="s">
        <v>770</v>
      </c>
      <c r="D933" s="113">
        <v>43272</v>
      </c>
      <c r="E933" s="38" t="s">
        <v>30</v>
      </c>
      <c r="F933" s="42">
        <v>22</v>
      </c>
      <c r="G933" s="104">
        <v>1</v>
      </c>
      <c r="H933" s="149">
        <v>1653660</v>
      </c>
      <c r="I933" s="149">
        <v>1236</v>
      </c>
    </row>
    <row r="934" spans="1:9" ht="15">
      <c r="A934" s="37">
        <v>932</v>
      </c>
      <c r="B934" s="241" t="s">
        <v>525</v>
      </c>
      <c r="C934" s="241" t="s">
        <v>526</v>
      </c>
      <c r="D934" s="116">
        <v>43510</v>
      </c>
      <c r="E934" s="38" t="s">
        <v>21</v>
      </c>
      <c r="F934" s="213"/>
      <c r="G934" s="104">
        <v>1</v>
      </c>
      <c r="H934" s="151">
        <v>1647210</v>
      </c>
      <c r="I934" s="151">
        <v>1350</v>
      </c>
    </row>
    <row r="935" spans="1:9" ht="15">
      <c r="A935" s="37">
        <v>933</v>
      </c>
      <c r="B935" s="40" t="s">
        <v>333</v>
      </c>
      <c r="C935" s="40" t="s">
        <v>333</v>
      </c>
      <c r="D935" s="113">
        <v>43706</v>
      </c>
      <c r="E935" s="41" t="s">
        <v>21</v>
      </c>
      <c r="F935" s="42"/>
      <c r="G935" s="104">
        <v>1</v>
      </c>
      <c r="H935" s="149">
        <v>1646820</v>
      </c>
      <c r="I935" s="283">
        <v>1177</v>
      </c>
    </row>
    <row r="936" spans="1:9" ht="15">
      <c r="A936" s="37">
        <v>934</v>
      </c>
      <c r="B936" s="100" t="s">
        <v>494</v>
      </c>
      <c r="C936" s="100" t="s">
        <v>495</v>
      </c>
      <c r="D936" s="237">
        <v>43566</v>
      </c>
      <c r="E936" s="38" t="s">
        <v>21</v>
      </c>
      <c r="F936" s="103"/>
      <c r="G936" s="104">
        <v>1</v>
      </c>
      <c r="H936" s="149">
        <v>1642940</v>
      </c>
      <c r="I936" s="149">
        <v>1295</v>
      </c>
    </row>
    <row r="937" spans="1:9" ht="15">
      <c r="A937" s="37">
        <v>935</v>
      </c>
      <c r="B937" s="100" t="s">
        <v>206</v>
      </c>
      <c r="C937" s="100" t="s">
        <v>207</v>
      </c>
      <c r="D937" s="237">
        <v>43846</v>
      </c>
      <c r="E937" s="101" t="s">
        <v>30</v>
      </c>
      <c r="F937" s="103">
        <v>14</v>
      </c>
      <c r="G937" s="104">
        <v>1</v>
      </c>
      <c r="H937" s="149">
        <v>1642230</v>
      </c>
      <c r="I937" s="149">
        <v>1060</v>
      </c>
    </row>
    <row r="938" spans="1:9" ht="15">
      <c r="A938" s="37">
        <v>936</v>
      </c>
      <c r="B938" s="38" t="s">
        <v>449</v>
      </c>
      <c r="C938" s="38" t="s">
        <v>450</v>
      </c>
      <c r="D938" s="113">
        <v>43580</v>
      </c>
      <c r="E938" s="129" t="s">
        <v>407</v>
      </c>
      <c r="F938" s="103">
        <v>19</v>
      </c>
      <c r="G938" s="104">
        <v>1</v>
      </c>
      <c r="H938" s="149">
        <v>1636241</v>
      </c>
      <c r="I938" s="283">
        <v>1131</v>
      </c>
    </row>
    <row r="939" spans="1:9" ht="15">
      <c r="A939" s="37">
        <v>937</v>
      </c>
      <c r="B939" s="100" t="s">
        <v>1728</v>
      </c>
      <c r="C939" s="100" t="s">
        <v>1729</v>
      </c>
      <c r="D939" s="248">
        <v>44679</v>
      </c>
      <c r="E939" s="320" t="s">
        <v>30</v>
      </c>
      <c r="F939" s="213">
        <v>17</v>
      </c>
      <c r="G939" s="104">
        <v>1</v>
      </c>
      <c r="H939" s="141">
        <v>1635721</v>
      </c>
      <c r="I939" s="141">
        <v>962</v>
      </c>
    </row>
    <row r="940" spans="1:9" ht="15">
      <c r="A940" s="37">
        <v>938</v>
      </c>
      <c r="B940" s="101" t="s">
        <v>579</v>
      </c>
      <c r="C940" s="101" t="s">
        <v>580</v>
      </c>
      <c r="D940" s="237">
        <v>43461</v>
      </c>
      <c r="E940" s="217" t="s">
        <v>36</v>
      </c>
      <c r="F940" s="42"/>
      <c r="G940" s="104">
        <v>1</v>
      </c>
      <c r="H940" s="149">
        <v>1630035</v>
      </c>
      <c r="I940" s="149">
        <v>1172</v>
      </c>
    </row>
    <row r="941" spans="1:9" ht="15">
      <c r="A941" s="37">
        <v>939</v>
      </c>
      <c r="B941" s="205" t="s">
        <v>1587</v>
      </c>
      <c r="C941" s="100" t="s">
        <v>1588</v>
      </c>
      <c r="D941" s="165">
        <v>44497</v>
      </c>
      <c r="E941" s="219" t="s">
        <v>36</v>
      </c>
      <c r="F941" s="213"/>
      <c r="G941" s="104">
        <v>1</v>
      </c>
      <c r="H941" s="141">
        <v>1628865</v>
      </c>
      <c r="I941" s="141">
        <v>1231</v>
      </c>
    </row>
    <row r="942" spans="1:9" ht="15">
      <c r="A942" s="37">
        <v>940</v>
      </c>
      <c r="B942" s="205" t="s">
        <v>1503</v>
      </c>
      <c r="C942" s="100" t="s">
        <v>1504</v>
      </c>
      <c r="D942" s="165">
        <v>44420</v>
      </c>
      <c r="E942" s="219" t="s">
        <v>30</v>
      </c>
      <c r="F942" s="213">
        <v>18</v>
      </c>
      <c r="G942" s="104">
        <v>1</v>
      </c>
      <c r="H942" s="141">
        <v>1602245</v>
      </c>
      <c r="I942" s="141">
        <v>1010</v>
      </c>
    </row>
    <row r="943" spans="1:9" ht="15">
      <c r="A943" s="37">
        <v>941</v>
      </c>
      <c r="B943" s="57" t="s">
        <v>558</v>
      </c>
      <c r="C943" s="57" t="s">
        <v>559</v>
      </c>
      <c r="D943" s="115">
        <v>43489</v>
      </c>
      <c r="E943" s="38" t="s">
        <v>24</v>
      </c>
      <c r="F943" s="103">
        <v>32</v>
      </c>
      <c r="G943" s="104">
        <v>1</v>
      </c>
      <c r="H943" s="151">
        <v>1601015</v>
      </c>
      <c r="I943" s="151">
        <v>1204</v>
      </c>
    </row>
    <row r="944" spans="1:9" ht="15">
      <c r="A944" s="37">
        <v>942</v>
      </c>
      <c r="B944" s="100" t="s">
        <v>1697</v>
      </c>
      <c r="C944" s="100" t="s">
        <v>1698</v>
      </c>
      <c r="D944" s="165">
        <v>44638</v>
      </c>
      <c r="E944" s="101" t="s">
        <v>36</v>
      </c>
      <c r="F944" s="103"/>
      <c r="G944" s="104">
        <v>1</v>
      </c>
      <c r="H944" s="141">
        <v>1596945</v>
      </c>
      <c r="I944" s="141">
        <v>1128</v>
      </c>
    </row>
    <row r="945" spans="1:9" ht="15">
      <c r="A945" s="37">
        <v>943</v>
      </c>
      <c r="B945" s="205" t="s">
        <v>1094</v>
      </c>
      <c r="C945" s="100" t="s">
        <v>1095</v>
      </c>
      <c r="D945" s="116">
        <v>42880</v>
      </c>
      <c r="E945" s="102" t="s">
        <v>30</v>
      </c>
      <c r="F945" s="103">
        <v>18</v>
      </c>
      <c r="G945" s="104">
        <v>1</v>
      </c>
      <c r="H945" s="149">
        <v>1507675</v>
      </c>
      <c r="I945" s="149">
        <v>1069</v>
      </c>
    </row>
    <row r="946" spans="1:9" ht="15">
      <c r="A946" s="37">
        <v>944</v>
      </c>
      <c r="B946" s="205" t="s">
        <v>1853</v>
      </c>
      <c r="C946" s="205" t="s">
        <v>1854</v>
      </c>
      <c r="D946" s="248">
        <v>44833</v>
      </c>
      <c r="E946" s="101" t="s">
        <v>36</v>
      </c>
      <c r="F946" s="103"/>
      <c r="G946" s="104">
        <v>1</v>
      </c>
      <c r="H946" s="141">
        <v>1492878</v>
      </c>
      <c r="I946" s="141">
        <v>1069</v>
      </c>
    </row>
    <row r="947" spans="1:9" ht="15">
      <c r="A947" s="37">
        <v>945</v>
      </c>
      <c r="B947" s="205" t="s">
        <v>18</v>
      </c>
      <c r="C947" s="205" t="s">
        <v>19</v>
      </c>
      <c r="D947" s="237">
        <v>44329</v>
      </c>
      <c r="E947" s="38" t="s">
        <v>15</v>
      </c>
      <c r="F947" s="103">
        <v>26</v>
      </c>
      <c r="G947" s="104">
        <v>1</v>
      </c>
      <c r="H947" s="108">
        <v>1479100</v>
      </c>
      <c r="I947" s="108">
        <v>1061</v>
      </c>
    </row>
    <row r="948" spans="1:9" ht="15">
      <c r="A948" s="37">
        <v>946</v>
      </c>
      <c r="B948" s="217" t="s">
        <v>781</v>
      </c>
      <c r="C948" s="217" t="s">
        <v>782</v>
      </c>
      <c r="D948" s="237">
        <v>43237</v>
      </c>
      <c r="E948" s="219" t="s">
        <v>407</v>
      </c>
      <c r="F948" s="103">
        <v>19</v>
      </c>
      <c r="G948" s="104">
        <v>1</v>
      </c>
      <c r="H948" s="149">
        <v>1478680</v>
      </c>
      <c r="I948" s="149">
        <v>1341</v>
      </c>
    </row>
    <row r="949" spans="1:9" ht="15">
      <c r="A949" s="37">
        <v>947</v>
      </c>
      <c r="B949" s="205" t="s">
        <v>998</v>
      </c>
      <c r="C949" s="205" t="s">
        <v>999</v>
      </c>
      <c r="D949" s="237">
        <v>42999</v>
      </c>
      <c r="E949" s="250" t="s">
        <v>30</v>
      </c>
      <c r="F949" s="103">
        <v>7</v>
      </c>
      <c r="G949" s="104">
        <v>1</v>
      </c>
      <c r="H949" s="149">
        <v>1461805</v>
      </c>
      <c r="I949" s="149">
        <v>1152</v>
      </c>
    </row>
    <row r="950" spans="1:9" ht="15">
      <c r="A950" s="37">
        <v>948</v>
      </c>
      <c r="B950" s="57" t="s">
        <v>1879</v>
      </c>
      <c r="C950" s="57" t="s">
        <v>1880</v>
      </c>
      <c r="D950" s="152">
        <v>44854</v>
      </c>
      <c r="E950" s="56" t="s">
        <v>175</v>
      </c>
      <c r="F950" s="42">
        <v>14</v>
      </c>
      <c r="G950" s="104">
        <v>1</v>
      </c>
      <c r="H950" s="141">
        <v>1459885</v>
      </c>
      <c r="I950" s="141">
        <v>968</v>
      </c>
    </row>
    <row r="951" spans="1:9" ht="15">
      <c r="A951" s="37">
        <v>949</v>
      </c>
      <c r="B951" s="205" t="s">
        <v>1739</v>
      </c>
      <c r="C951" s="100" t="s">
        <v>1740</v>
      </c>
      <c r="D951" s="165">
        <v>44693</v>
      </c>
      <c r="E951" s="219" t="s">
        <v>30</v>
      </c>
      <c r="F951" s="213">
        <v>42</v>
      </c>
      <c r="G951" s="104">
        <v>1</v>
      </c>
      <c r="H951" s="141">
        <v>1435165</v>
      </c>
      <c r="I951" s="141">
        <v>962</v>
      </c>
    </row>
    <row r="952" spans="1:9" ht="15">
      <c r="A952" s="37">
        <v>950</v>
      </c>
      <c r="B952" s="241" t="s">
        <v>452</v>
      </c>
      <c r="C952" s="147" t="s">
        <v>453</v>
      </c>
      <c r="D952" s="116">
        <v>43559</v>
      </c>
      <c r="E952" s="219" t="s">
        <v>257</v>
      </c>
      <c r="F952" s="213">
        <v>10</v>
      </c>
      <c r="G952" s="104">
        <v>1</v>
      </c>
      <c r="H952" s="151">
        <v>1428060</v>
      </c>
      <c r="I952" s="151">
        <v>1482</v>
      </c>
    </row>
    <row r="953" spans="1:9" ht="15">
      <c r="A953" s="37">
        <v>951</v>
      </c>
      <c r="B953" s="217" t="s">
        <v>1026</v>
      </c>
      <c r="C953" s="101" t="s">
        <v>1026</v>
      </c>
      <c r="D953" s="116">
        <v>42978</v>
      </c>
      <c r="E953" s="294" t="s">
        <v>67</v>
      </c>
      <c r="F953" s="335"/>
      <c r="G953" s="104">
        <v>1</v>
      </c>
      <c r="H953" s="149">
        <v>1408635</v>
      </c>
      <c r="I953" s="149">
        <v>806</v>
      </c>
    </row>
    <row r="954" spans="1:9" ht="15">
      <c r="A954" s="37">
        <v>952</v>
      </c>
      <c r="B954" s="217" t="s">
        <v>388</v>
      </c>
      <c r="C954" s="101" t="s">
        <v>389</v>
      </c>
      <c r="D954" s="116">
        <v>43636</v>
      </c>
      <c r="E954" s="219" t="s">
        <v>30</v>
      </c>
      <c r="F954" s="213">
        <v>15</v>
      </c>
      <c r="G954" s="104">
        <v>1</v>
      </c>
      <c r="H954" s="149">
        <v>1405360</v>
      </c>
      <c r="I954" s="283">
        <v>1002</v>
      </c>
    </row>
    <row r="955" spans="1:9" ht="15">
      <c r="A955" s="37">
        <v>953</v>
      </c>
      <c r="B955" s="205" t="s">
        <v>1873</v>
      </c>
      <c r="C955" s="100" t="s">
        <v>1872</v>
      </c>
      <c r="D955" s="165">
        <v>44847</v>
      </c>
      <c r="E955" s="359" t="s">
        <v>175</v>
      </c>
      <c r="F955" s="103">
        <v>13</v>
      </c>
      <c r="G955" s="104">
        <v>1</v>
      </c>
      <c r="H955" s="141">
        <v>1386820</v>
      </c>
      <c r="I955" s="141">
        <v>951</v>
      </c>
    </row>
    <row r="956" spans="1:9" ht="15">
      <c r="A956" s="37">
        <v>954</v>
      </c>
      <c r="B956" s="205" t="s">
        <v>1460</v>
      </c>
      <c r="C956" s="100" t="s">
        <v>1460</v>
      </c>
      <c r="D956" s="168">
        <v>44385</v>
      </c>
      <c r="E956" s="41" t="s">
        <v>36</v>
      </c>
      <c r="F956" s="213"/>
      <c r="G956" s="104">
        <v>1</v>
      </c>
      <c r="H956" s="150">
        <v>1377270</v>
      </c>
      <c r="I956" s="150">
        <v>1022</v>
      </c>
    </row>
    <row r="957" spans="1:9" ht="15">
      <c r="A957" s="37">
        <v>955</v>
      </c>
      <c r="B957" s="217" t="s">
        <v>813</v>
      </c>
      <c r="C957" s="101" t="s">
        <v>813</v>
      </c>
      <c r="D957" s="116">
        <v>43202</v>
      </c>
      <c r="E957" s="219" t="s">
        <v>257</v>
      </c>
      <c r="F957" s="103">
        <v>28</v>
      </c>
      <c r="G957" s="104">
        <v>1</v>
      </c>
      <c r="H957" s="149">
        <v>1368526</v>
      </c>
      <c r="I957" s="149">
        <v>1520</v>
      </c>
    </row>
    <row r="958" spans="1:9" ht="15">
      <c r="A958" s="37">
        <v>956</v>
      </c>
      <c r="B958" s="147" t="s">
        <v>527</v>
      </c>
      <c r="C958" s="147" t="s">
        <v>528</v>
      </c>
      <c r="D958" s="116">
        <v>43510</v>
      </c>
      <c r="E958" s="290" t="s">
        <v>407</v>
      </c>
      <c r="F958" s="103">
        <v>10</v>
      </c>
      <c r="G958" s="104">
        <v>1</v>
      </c>
      <c r="H958" s="151">
        <v>1361170</v>
      </c>
      <c r="I958" s="151">
        <v>1037</v>
      </c>
    </row>
    <row r="959" spans="1:9" ht="15">
      <c r="A959" s="37">
        <v>957</v>
      </c>
      <c r="B959" s="100" t="s">
        <v>366</v>
      </c>
      <c r="C959" s="100" t="s">
        <v>367</v>
      </c>
      <c r="D959" s="116">
        <v>43650</v>
      </c>
      <c r="E959" s="38" t="s">
        <v>21</v>
      </c>
      <c r="F959" s="103"/>
      <c r="G959" s="104">
        <v>1</v>
      </c>
      <c r="H959" s="149">
        <v>1346846</v>
      </c>
      <c r="I959" s="283">
        <v>1145</v>
      </c>
    </row>
    <row r="960" spans="1:9" ht="15">
      <c r="A960" s="37">
        <v>958</v>
      </c>
      <c r="B960" s="205" t="s">
        <v>531</v>
      </c>
      <c r="C960" s="100" t="s">
        <v>532</v>
      </c>
      <c r="D960" s="116">
        <v>43503</v>
      </c>
      <c r="E960" s="101" t="s">
        <v>30</v>
      </c>
      <c r="F960" s="42">
        <v>7</v>
      </c>
      <c r="G960" s="104">
        <v>1</v>
      </c>
      <c r="H960" s="151">
        <v>1344380</v>
      </c>
      <c r="I960" s="151">
        <v>845</v>
      </c>
    </row>
    <row r="961" spans="1:9" ht="15">
      <c r="A961" s="37">
        <v>959</v>
      </c>
      <c r="B961" s="217" t="s">
        <v>502</v>
      </c>
      <c r="C961" s="101" t="s">
        <v>502</v>
      </c>
      <c r="D961" s="116">
        <v>43531</v>
      </c>
      <c r="E961" s="219" t="s">
        <v>36</v>
      </c>
      <c r="F961" s="42"/>
      <c r="G961" s="104">
        <v>1</v>
      </c>
      <c r="H961" s="149">
        <v>1326744</v>
      </c>
      <c r="I961" s="149">
        <v>1866</v>
      </c>
    </row>
    <row r="962" spans="1:9" ht="15">
      <c r="A962" s="37">
        <v>960</v>
      </c>
      <c r="B962" s="205" t="s">
        <v>789</v>
      </c>
      <c r="C962" s="100" t="s">
        <v>790</v>
      </c>
      <c r="D962" s="116">
        <v>43230</v>
      </c>
      <c r="E962" s="290" t="s">
        <v>257</v>
      </c>
      <c r="F962" s="42">
        <v>24</v>
      </c>
      <c r="G962" s="104">
        <v>1</v>
      </c>
      <c r="H962" s="149">
        <v>1310350</v>
      </c>
      <c r="I962" s="149">
        <v>1045</v>
      </c>
    </row>
    <row r="963" spans="1:9" ht="15">
      <c r="A963" s="37">
        <v>961</v>
      </c>
      <c r="B963" s="205" t="s">
        <v>1445</v>
      </c>
      <c r="C963" s="100" t="s">
        <v>1446</v>
      </c>
      <c r="D963" s="116">
        <v>44378</v>
      </c>
      <c r="E963" s="219" t="s">
        <v>30</v>
      </c>
      <c r="F963" s="103">
        <v>21</v>
      </c>
      <c r="G963" s="104">
        <v>1</v>
      </c>
      <c r="H963" s="150">
        <v>1308025</v>
      </c>
      <c r="I963" s="150">
        <v>895</v>
      </c>
    </row>
    <row r="964" spans="1:9" ht="15">
      <c r="A964" s="37">
        <v>962</v>
      </c>
      <c r="B964" s="205" t="s">
        <v>993</v>
      </c>
      <c r="C964" s="100" t="s">
        <v>993</v>
      </c>
      <c r="D964" s="116">
        <v>42999</v>
      </c>
      <c r="E964" s="41" t="s">
        <v>36</v>
      </c>
      <c r="F964" s="213"/>
      <c r="G964" s="104">
        <v>1</v>
      </c>
      <c r="H964" s="149">
        <v>1304740</v>
      </c>
      <c r="I964" s="149">
        <v>1237</v>
      </c>
    </row>
    <row r="965" spans="1:9" ht="15">
      <c r="A965" s="37">
        <v>963</v>
      </c>
      <c r="B965" s="205" t="s">
        <v>870</v>
      </c>
      <c r="C965" s="100" t="s">
        <v>871</v>
      </c>
      <c r="D965" s="116">
        <v>43132</v>
      </c>
      <c r="E965" s="102" t="s">
        <v>36</v>
      </c>
      <c r="F965" s="213"/>
      <c r="G965" s="104">
        <v>1</v>
      </c>
      <c r="H965" s="149">
        <v>1290145</v>
      </c>
      <c r="I965" s="149">
        <v>1098</v>
      </c>
    </row>
    <row r="966" spans="1:9" ht="15">
      <c r="A966" s="37">
        <v>964</v>
      </c>
      <c r="B966" s="205" t="s">
        <v>1514</v>
      </c>
      <c r="C966" s="100" t="s">
        <v>1515</v>
      </c>
      <c r="D966" s="165">
        <v>44434</v>
      </c>
      <c r="E966" s="101" t="s">
        <v>36</v>
      </c>
      <c r="F966" s="42"/>
      <c r="G966" s="104">
        <v>1</v>
      </c>
      <c r="H966" s="141">
        <v>1289886</v>
      </c>
      <c r="I966" s="141">
        <v>1108</v>
      </c>
    </row>
    <row r="967" spans="1:9" ht="15">
      <c r="A967" s="37">
        <v>965</v>
      </c>
      <c r="B967" s="100" t="s">
        <v>1685</v>
      </c>
      <c r="C967" s="100" t="s">
        <v>1685</v>
      </c>
      <c r="D967" s="310">
        <v>44623</v>
      </c>
      <c r="E967" s="358" t="s">
        <v>30</v>
      </c>
      <c r="F967" s="366">
        <v>44</v>
      </c>
      <c r="G967" s="104">
        <v>1</v>
      </c>
      <c r="H967" s="276">
        <v>1288665</v>
      </c>
      <c r="I967" s="276">
        <v>865</v>
      </c>
    </row>
    <row r="968" spans="1:9" ht="15">
      <c r="A968" s="37">
        <v>966</v>
      </c>
      <c r="B968" s="205" t="s">
        <v>16</v>
      </c>
      <c r="C968" s="100" t="s">
        <v>17</v>
      </c>
      <c r="D968" s="116">
        <v>44322</v>
      </c>
      <c r="E968" s="102" t="s">
        <v>15</v>
      </c>
      <c r="F968" s="103">
        <v>25</v>
      </c>
      <c r="G968" s="104">
        <v>1</v>
      </c>
      <c r="H968" s="108">
        <v>1283435</v>
      </c>
      <c r="I968" s="108">
        <v>974</v>
      </c>
    </row>
    <row r="969" spans="1:9" ht="15">
      <c r="A969" s="37">
        <v>967</v>
      </c>
      <c r="B969" s="100" t="s">
        <v>1634</v>
      </c>
      <c r="C969" s="100" t="s">
        <v>1635</v>
      </c>
      <c r="D969" s="165">
        <v>44553</v>
      </c>
      <c r="E969" s="101" t="s">
        <v>36</v>
      </c>
      <c r="F969" s="291"/>
      <c r="G969" s="104">
        <v>1</v>
      </c>
      <c r="H969" s="141">
        <v>1270960</v>
      </c>
      <c r="I969" s="141">
        <v>1091</v>
      </c>
    </row>
    <row r="970" spans="1:9" ht="15">
      <c r="A970" s="37">
        <v>968</v>
      </c>
      <c r="B970" s="100" t="s">
        <v>571</v>
      </c>
      <c r="C970" s="100" t="s">
        <v>572</v>
      </c>
      <c r="D970" s="116">
        <v>43468</v>
      </c>
      <c r="E970" s="38" t="s">
        <v>30</v>
      </c>
      <c r="F970" s="103">
        <v>9</v>
      </c>
      <c r="G970" s="104">
        <v>1</v>
      </c>
      <c r="H970" s="151">
        <v>1268675</v>
      </c>
      <c r="I970" s="151">
        <v>890</v>
      </c>
    </row>
    <row r="971" spans="1:9" ht="15">
      <c r="A971" s="37">
        <v>969</v>
      </c>
      <c r="B971" s="100" t="s">
        <v>1962</v>
      </c>
      <c r="C971" s="100" t="s">
        <v>1963</v>
      </c>
      <c r="D971" s="165">
        <v>44924</v>
      </c>
      <c r="E971" s="101" t="s">
        <v>30</v>
      </c>
      <c r="F971" s="103">
        <v>27</v>
      </c>
      <c r="G971" s="104">
        <v>1</v>
      </c>
      <c r="H971" s="141">
        <v>1257870</v>
      </c>
      <c r="I971" s="141">
        <v>648</v>
      </c>
    </row>
    <row r="972" spans="1:9" ht="15">
      <c r="A972" s="37">
        <v>970</v>
      </c>
      <c r="B972" s="38" t="s">
        <v>270</v>
      </c>
      <c r="C972" s="38" t="s">
        <v>271</v>
      </c>
      <c r="D972" s="113">
        <v>43762</v>
      </c>
      <c r="E972" s="38" t="s">
        <v>36</v>
      </c>
      <c r="F972" s="103"/>
      <c r="G972" s="104">
        <v>1</v>
      </c>
      <c r="H972" s="55">
        <v>1244709</v>
      </c>
      <c r="I972" s="55">
        <v>983</v>
      </c>
    </row>
    <row r="973" spans="1:9" ht="15">
      <c r="A973" s="37">
        <v>971</v>
      </c>
      <c r="B973" s="38" t="s">
        <v>550</v>
      </c>
      <c r="C973" s="38" t="s">
        <v>551</v>
      </c>
      <c r="D973" s="113">
        <v>43482</v>
      </c>
      <c r="E973" s="38" t="s">
        <v>36</v>
      </c>
      <c r="F973" s="103"/>
      <c r="G973" s="104">
        <v>1</v>
      </c>
      <c r="H973" s="55">
        <v>1232874</v>
      </c>
      <c r="I973" s="55">
        <v>922</v>
      </c>
    </row>
    <row r="974" spans="1:9" ht="15">
      <c r="A974" s="37">
        <v>972</v>
      </c>
      <c r="B974" s="100" t="s">
        <v>1868</v>
      </c>
      <c r="C974" s="100" t="s">
        <v>1869</v>
      </c>
      <c r="D974" s="165">
        <v>44847</v>
      </c>
      <c r="E974" s="101" t="s">
        <v>21</v>
      </c>
      <c r="F974" s="103"/>
      <c r="G974" s="104">
        <v>1</v>
      </c>
      <c r="H974" s="141">
        <v>1232425</v>
      </c>
      <c r="I974" s="141">
        <v>1055</v>
      </c>
    </row>
    <row r="975" spans="1:9" ht="15">
      <c r="A975" s="37">
        <v>973</v>
      </c>
      <c r="B975" s="217" t="s">
        <v>990</v>
      </c>
      <c r="C975" s="101" t="s">
        <v>990</v>
      </c>
      <c r="D975" s="116">
        <v>43006</v>
      </c>
      <c r="E975" s="294" t="s">
        <v>801</v>
      </c>
      <c r="F975" s="365"/>
      <c r="G975" s="104">
        <v>1</v>
      </c>
      <c r="H975" s="149">
        <v>1208000</v>
      </c>
      <c r="I975" s="149">
        <v>922</v>
      </c>
    </row>
    <row r="976" spans="1:9" ht="15">
      <c r="A976" s="37">
        <v>974</v>
      </c>
      <c r="B976" s="101" t="s">
        <v>820</v>
      </c>
      <c r="C976" s="101" t="s">
        <v>821</v>
      </c>
      <c r="D976" s="116">
        <v>43188</v>
      </c>
      <c r="E976" s="101" t="s">
        <v>36</v>
      </c>
      <c r="F976" s="306"/>
      <c r="G976" s="104">
        <v>1</v>
      </c>
      <c r="H976" s="149">
        <v>1191620</v>
      </c>
      <c r="I976" s="149">
        <v>885</v>
      </c>
    </row>
    <row r="977" spans="1:9" ht="15">
      <c r="A977" s="37">
        <v>975</v>
      </c>
      <c r="B977" s="205" t="s">
        <v>1487</v>
      </c>
      <c r="C977" s="100" t="s">
        <v>1488</v>
      </c>
      <c r="D977" s="168">
        <v>44406</v>
      </c>
      <c r="E977" s="38" t="s">
        <v>36</v>
      </c>
      <c r="F977" s="322"/>
      <c r="G977" s="104">
        <v>1</v>
      </c>
      <c r="H977" s="141">
        <v>1162070</v>
      </c>
      <c r="I977" s="141">
        <v>829</v>
      </c>
    </row>
    <row r="978" spans="1:9" ht="15">
      <c r="A978" s="37">
        <v>976</v>
      </c>
      <c r="B978" s="205" t="s">
        <v>1623</v>
      </c>
      <c r="C978" s="100" t="s">
        <v>1623</v>
      </c>
      <c r="D978" s="165">
        <v>44546</v>
      </c>
      <c r="E978" s="101" t="s">
        <v>281</v>
      </c>
      <c r="F978" s="246">
        <v>27</v>
      </c>
      <c r="G978" s="104">
        <v>1</v>
      </c>
      <c r="H978" s="141">
        <v>1161485</v>
      </c>
      <c r="I978" s="141">
        <v>776</v>
      </c>
    </row>
    <row r="979" spans="1:9" ht="15">
      <c r="A979" s="37">
        <v>977</v>
      </c>
      <c r="B979" s="241" t="s">
        <v>1358</v>
      </c>
      <c r="C979" s="147" t="s">
        <v>1359</v>
      </c>
      <c r="D979" s="116">
        <v>42691</v>
      </c>
      <c r="E979" s="128" t="s">
        <v>36</v>
      </c>
      <c r="F979" s="103"/>
      <c r="G979" s="104">
        <v>1</v>
      </c>
      <c r="H979" s="108">
        <v>1150753</v>
      </c>
      <c r="I979" s="108">
        <v>952</v>
      </c>
    </row>
    <row r="980" spans="1:9" ht="15">
      <c r="A980" s="37">
        <v>978</v>
      </c>
      <c r="B980" s="205" t="s">
        <v>312</v>
      </c>
      <c r="C980" s="100" t="s">
        <v>313</v>
      </c>
      <c r="D980" s="116">
        <v>43734</v>
      </c>
      <c r="E980" s="102" t="s">
        <v>21</v>
      </c>
      <c r="F980" s="103">
        <v>17</v>
      </c>
      <c r="G980" s="104">
        <v>1</v>
      </c>
      <c r="H980" s="149">
        <v>1146820</v>
      </c>
      <c r="I980" s="149">
        <v>913</v>
      </c>
    </row>
    <row r="981" spans="1:9" ht="15">
      <c r="A981" s="37">
        <v>979</v>
      </c>
      <c r="B981" s="205" t="s">
        <v>1512</v>
      </c>
      <c r="C981" s="100" t="s">
        <v>1513</v>
      </c>
      <c r="D981" s="165">
        <v>44434</v>
      </c>
      <c r="E981" s="101" t="s">
        <v>30</v>
      </c>
      <c r="F981" s="213">
        <v>11</v>
      </c>
      <c r="G981" s="104">
        <v>1</v>
      </c>
      <c r="H981" s="141">
        <v>1145550</v>
      </c>
      <c r="I981" s="141">
        <v>905</v>
      </c>
    </row>
    <row r="982" spans="1:9" ht="15">
      <c r="A982" s="37">
        <v>980</v>
      </c>
      <c r="B982" s="57" t="s">
        <v>1662</v>
      </c>
      <c r="C982" s="350" t="s">
        <v>1663</v>
      </c>
      <c r="D982" s="152">
        <v>44588</v>
      </c>
      <c r="E982" s="56" t="s">
        <v>30</v>
      </c>
      <c r="F982" s="42">
        <v>24</v>
      </c>
      <c r="G982" s="104">
        <v>1</v>
      </c>
      <c r="H982" s="141">
        <v>1144190</v>
      </c>
      <c r="I982" s="141">
        <v>861</v>
      </c>
    </row>
    <row r="983" spans="1:9" ht="15">
      <c r="A983" s="37">
        <v>981</v>
      </c>
      <c r="B983" s="205" t="s">
        <v>1012</v>
      </c>
      <c r="C983" s="100" t="s">
        <v>1013</v>
      </c>
      <c r="D983" s="237">
        <v>42992</v>
      </c>
      <c r="E983" s="328" t="s">
        <v>30</v>
      </c>
      <c r="F983" s="103">
        <v>3</v>
      </c>
      <c r="G983" s="104">
        <v>1</v>
      </c>
      <c r="H983" s="149">
        <v>1135355</v>
      </c>
      <c r="I983" s="149">
        <v>715</v>
      </c>
    </row>
    <row r="984" spans="1:9" ht="15">
      <c r="A984" s="37">
        <v>982</v>
      </c>
      <c r="B984" s="217" t="s">
        <v>160</v>
      </c>
      <c r="C984" s="101" t="s">
        <v>161</v>
      </c>
      <c r="D984" s="116">
        <v>43888</v>
      </c>
      <c r="E984" s="101" t="s">
        <v>36</v>
      </c>
      <c r="F984" s="103"/>
      <c r="G984" s="104">
        <v>1</v>
      </c>
      <c r="H984" s="149">
        <v>1133892</v>
      </c>
      <c r="I984" s="283">
        <v>940</v>
      </c>
    </row>
    <row r="985" spans="1:9" ht="15">
      <c r="A985" s="37">
        <v>983</v>
      </c>
      <c r="B985" s="205" t="s">
        <v>1899</v>
      </c>
      <c r="C985" s="100" t="s">
        <v>1900</v>
      </c>
      <c r="D985" s="165">
        <v>44868</v>
      </c>
      <c r="E985" s="101" t="s">
        <v>30</v>
      </c>
      <c r="F985" s="313">
        <v>23</v>
      </c>
      <c r="G985" s="104">
        <v>1</v>
      </c>
      <c r="H985" s="141">
        <v>1128830</v>
      </c>
      <c r="I985" s="141">
        <v>916</v>
      </c>
    </row>
    <row r="986" spans="1:9" ht="15">
      <c r="A986" s="37">
        <v>984</v>
      </c>
      <c r="B986" s="100" t="s">
        <v>1927</v>
      </c>
      <c r="C986" s="100" t="s">
        <v>1928</v>
      </c>
      <c r="D986" s="165">
        <v>44889</v>
      </c>
      <c r="E986" s="101" t="s">
        <v>21</v>
      </c>
      <c r="F986" s="103"/>
      <c r="G986" s="104">
        <v>1</v>
      </c>
      <c r="H986" s="141">
        <v>1107170</v>
      </c>
      <c r="I986" s="141">
        <v>1154</v>
      </c>
    </row>
    <row r="987" spans="1:9" ht="15">
      <c r="A987" s="37">
        <v>985</v>
      </c>
      <c r="B987" s="101" t="s">
        <v>1360</v>
      </c>
      <c r="C987" s="101" t="s">
        <v>1360</v>
      </c>
      <c r="D987" s="116">
        <v>42761</v>
      </c>
      <c r="E987" s="101" t="s">
        <v>1361</v>
      </c>
      <c r="F987" s="126">
        <v>12</v>
      </c>
      <c r="G987" s="104">
        <v>1</v>
      </c>
      <c r="H987" s="108">
        <v>1094510</v>
      </c>
      <c r="I987" s="108">
        <v>1385</v>
      </c>
    </row>
    <row r="988" spans="1:9" ht="15">
      <c r="A988" s="37">
        <v>986</v>
      </c>
      <c r="B988" s="101" t="s">
        <v>272</v>
      </c>
      <c r="C988" s="101" t="s">
        <v>273</v>
      </c>
      <c r="D988" s="116">
        <v>43769</v>
      </c>
      <c r="E988" s="101" t="s">
        <v>30</v>
      </c>
      <c r="F988" s="103">
        <v>9</v>
      </c>
      <c r="G988" s="104">
        <v>1</v>
      </c>
      <c r="H988" s="151">
        <v>1082864</v>
      </c>
      <c r="I988" s="151">
        <v>844</v>
      </c>
    </row>
    <row r="989" spans="1:9" ht="15">
      <c r="A989" s="37">
        <v>987</v>
      </c>
      <c r="B989" s="101" t="s">
        <v>896</v>
      </c>
      <c r="C989" s="101" t="s">
        <v>896</v>
      </c>
      <c r="D989" s="116">
        <v>43111</v>
      </c>
      <c r="E989" s="101" t="s">
        <v>36</v>
      </c>
      <c r="F989" s="103"/>
      <c r="G989" s="104">
        <v>1</v>
      </c>
      <c r="H989" s="149">
        <v>1068490</v>
      </c>
      <c r="I989" s="149">
        <v>906</v>
      </c>
    </row>
    <row r="990" spans="1:9" ht="15">
      <c r="A990" s="37">
        <v>988</v>
      </c>
      <c r="B990" s="205" t="s">
        <v>1770</v>
      </c>
      <c r="C990" s="100" t="s">
        <v>1770</v>
      </c>
      <c r="D990" s="165">
        <v>44735</v>
      </c>
      <c r="E990" s="101" t="s">
        <v>30</v>
      </c>
      <c r="F990" s="103">
        <v>26</v>
      </c>
      <c r="G990" s="104">
        <v>1</v>
      </c>
      <c r="H990" s="141">
        <v>1068205</v>
      </c>
      <c r="I990" s="141">
        <v>588</v>
      </c>
    </row>
    <row r="991" spans="1:9" ht="15">
      <c r="A991" s="37">
        <v>989</v>
      </c>
      <c r="B991" s="205" t="s">
        <v>642</v>
      </c>
      <c r="C991" s="100" t="s">
        <v>643</v>
      </c>
      <c r="D991" s="116">
        <v>43419</v>
      </c>
      <c r="E991" s="101" t="s">
        <v>21</v>
      </c>
      <c r="F991" s="103"/>
      <c r="G991" s="104">
        <v>1</v>
      </c>
      <c r="H991" s="151">
        <v>1065370</v>
      </c>
      <c r="I991" s="151">
        <v>763</v>
      </c>
    </row>
    <row r="992" spans="1:9" ht="15">
      <c r="A992" s="37">
        <v>990</v>
      </c>
      <c r="B992" s="100" t="s">
        <v>178</v>
      </c>
      <c r="C992" s="100" t="s">
        <v>179</v>
      </c>
      <c r="D992" s="116">
        <v>43881</v>
      </c>
      <c r="E992" s="101" t="s">
        <v>30</v>
      </c>
      <c r="F992" s="103">
        <v>17</v>
      </c>
      <c r="G992" s="104">
        <v>1</v>
      </c>
      <c r="H992" s="149">
        <v>1052680</v>
      </c>
      <c r="I992" s="149">
        <v>665</v>
      </c>
    </row>
    <row r="993" spans="1:9" ht="15">
      <c r="A993" s="37">
        <v>991</v>
      </c>
      <c r="B993" s="100" t="s">
        <v>1726</v>
      </c>
      <c r="C993" s="100" t="s">
        <v>1727</v>
      </c>
      <c r="D993" s="165">
        <v>44679</v>
      </c>
      <c r="E993" s="101" t="s">
        <v>21</v>
      </c>
      <c r="F993" s="103"/>
      <c r="G993" s="104">
        <v>1</v>
      </c>
      <c r="H993" s="141">
        <v>1046930</v>
      </c>
      <c r="I993" s="141">
        <v>949</v>
      </c>
    </row>
    <row r="994" spans="1:9" ht="15">
      <c r="A994" s="37">
        <v>992</v>
      </c>
      <c r="B994" s="100" t="s">
        <v>186</v>
      </c>
      <c r="C994" s="100" t="s">
        <v>187</v>
      </c>
      <c r="D994" s="116">
        <v>43867</v>
      </c>
      <c r="E994" s="101" t="s">
        <v>30</v>
      </c>
      <c r="F994" s="103">
        <v>16</v>
      </c>
      <c r="G994" s="104">
        <v>1</v>
      </c>
      <c r="H994" s="149">
        <v>1037000</v>
      </c>
      <c r="I994" s="149">
        <v>707</v>
      </c>
    </row>
    <row r="995" spans="1:9" ht="15">
      <c r="A995" s="37">
        <v>993</v>
      </c>
      <c r="B995" s="205" t="s">
        <v>384</v>
      </c>
      <c r="C995" s="100" t="s">
        <v>385</v>
      </c>
      <c r="D995" s="116">
        <v>43643</v>
      </c>
      <c r="E995" s="101" t="s">
        <v>30</v>
      </c>
      <c r="F995" s="103">
        <v>11</v>
      </c>
      <c r="G995" s="104">
        <v>1</v>
      </c>
      <c r="H995" s="149">
        <v>1032350</v>
      </c>
      <c r="I995" s="283">
        <v>740</v>
      </c>
    </row>
    <row r="996" spans="1:9" ht="15">
      <c r="A996" s="37">
        <v>994</v>
      </c>
      <c r="B996" s="101" t="s">
        <v>1362</v>
      </c>
      <c r="C996" s="101" t="s">
        <v>1363</v>
      </c>
      <c r="D996" s="116">
        <v>42712</v>
      </c>
      <c r="E996" s="101" t="s">
        <v>36</v>
      </c>
      <c r="F996" s="126"/>
      <c r="G996" s="104">
        <v>1</v>
      </c>
      <c r="H996" s="149">
        <v>1018860</v>
      </c>
      <c r="I996" s="149">
        <v>867</v>
      </c>
    </row>
    <row r="997" spans="1:9" ht="15">
      <c r="A997" s="37">
        <v>995</v>
      </c>
      <c r="B997" s="100" t="s">
        <v>114</v>
      </c>
      <c r="C997" s="100" t="s">
        <v>115</v>
      </c>
      <c r="D997" s="116">
        <v>44042</v>
      </c>
      <c r="E997" s="101" t="s">
        <v>30</v>
      </c>
      <c r="F997" s="103">
        <v>18</v>
      </c>
      <c r="G997" s="104">
        <v>1</v>
      </c>
      <c r="H997" s="149">
        <v>1016040</v>
      </c>
      <c r="I997" s="151">
        <v>614</v>
      </c>
    </row>
    <row r="998" spans="1:9" ht="15">
      <c r="A998" s="37">
        <v>996</v>
      </c>
      <c r="B998" s="100" t="s">
        <v>1072</v>
      </c>
      <c r="C998" s="100" t="s">
        <v>1073</v>
      </c>
      <c r="D998" s="116">
        <v>42915</v>
      </c>
      <c r="E998" s="102" t="s">
        <v>30</v>
      </c>
      <c r="F998" s="103">
        <v>4</v>
      </c>
      <c r="G998" s="104">
        <v>1</v>
      </c>
      <c r="H998" s="149">
        <v>1011365</v>
      </c>
      <c r="I998" s="149">
        <v>626</v>
      </c>
    </row>
    <row r="999" spans="1:9" ht="15">
      <c r="A999" s="37">
        <v>997</v>
      </c>
      <c r="B999" s="100" t="s">
        <v>2027</v>
      </c>
      <c r="C999" s="100" t="s">
        <v>2027</v>
      </c>
      <c r="D999" s="165">
        <v>44987</v>
      </c>
      <c r="E999" s="101" t="s">
        <v>175</v>
      </c>
      <c r="F999" s="103"/>
      <c r="G999" s="104">
        <v>1</v>
      </c>
      <c r="H999" s="141">
        <v>1000680</v>
      </c>
      <c r="I999" s="141">
        <v>528</v>
      </c>
    </row>
    <row r="1000" spans="1:9" ht="15">
      <c r="A1000" s="37">
        <v>998</v>
      </c>
      <c r="B1000" s="205" t="s">
        <v>1447</v>
      </c>
      <c r="C1000" s="100" t="s">
        <v>1448</v>
      </c>
      <c r="D1000" s="116">
        <v>44378</v>
      </c>
      <c r="E1000" s="101" t="s">
        <v>175</v>
      </c>
      <c r="F1000" s="103">
        <v>85</v>
      </c>
      <c r="G1000" s="104">
        <v>1</v>
      </c>
      <c r="H1000" s="150">
        <v>989820</v>
      </c>
      <c r="I1000" s="150">
        <v>782</v>
      </c>
    </row>
    <row r="1001" spans="1:9" ht="15">
      <c r="A1001" s="37">
        <v>999</v>
      </c>
      <c r="B1001" s="100" t="s">
        <v>1901</v>
      </c>
      <c r="C1001" s="100" t="s">
        <v>1901</v>
      </c>
      <c r="D1001" s="165">
        <v>44868</v>
      </c>
      <c r="E1001" s="101" t="s">
        <v>21</v>
      </c>
      <c r="F1001" s="103"/>
      <c r="G1001" s="104">
        <v>1</v>
      </c>
      <c r="H1001" s="141">
        <v>971282</v>
      </c>
      <c r="I1001" s="141">
        <v>701</v>
      </c>
    </row>
    <row r="1002" spans="1:9" ht="15">
      <c r="A1002" s="37">
        <v>1000</v>
      </c>
      <c r="B1002" s="101" t="s">
        <v>250</v>
      </c>
      <c r="C1002" s="101" t="s">
        <v>251</v>
      </c>
      <c r="D1002" s="116">
        <v>43797</v>
      </c>
      <c r="E1002" s="101" t="s">
        <v>193</v>
      </c>
      <c r="F1002" s="103">
        <v>10</v>
      </c>
      <c r="G1002" s="104">
        <v>1</v>
      </c>
      <c r="H1002" s="149">
        <v>963145</v>
      </c>
      <c r="I1002" s="149">
        <v>631</v>
      </c>
    </row>
    <row r="1003" spans="1:9" ht="15">
      <c r="A1003" s="37">
        <v>1001</v>
      </c>
      <c r="B1003" s="147" t="s">
        <v>1165</v>
      </c>
      <c r="C1003" s="147" t="s">
        <v>1166</v>
      </c>
      <c r="D1003" s="116">
        <v>42796</v>
      </c>
      <c r="E1003" s="102" t="s">
        <v>30</v>
      </c>
      <c r="F1003" s="213">
        <v>4</v>
      </c>
      <c r="G1003" s="104">
        <v>1</v>
      </c>
      <c r="H1003" s="149">
        <v>962550</v>
      </c>
      <c r="I1003" s="149">
        <v>594</v>
      </c>
    </row>
    <row r="1004" spans="1:9" ht="15">
      <c r="A1004" s="37">
        <v>1002</v>
      </c>
      <c r="B1004" s="100" t="s">
        <v>130</v>
      </c>
      <c r="C1004" s="100" t="s">
        <v>131</v>
      </c>
      <c r="D1004" s="116">
        <v>44028</v>
      </c>
      <c r="E1004" s="360" t="s">
        <v>30</v>
      </c>
      <c r="F1004" s="201">
        <v>23</v>
      </c>
      <c r="G1004" s="140">
        <v>1</v>
      </c>
      <c r="H1004" s="149">
        <v>916760</v>
      </c>
      <c r="I1004" s="151">
        <v>613</v>
      </c>
    </row>
    <row r="1005" spans="1:9" ht="15">
      <c r="A1005" s="37">
        <v>1003</v>
      </c>
      <c r="B1005" s="101" t="s">
        <v>1146</v>
      </c>
      <c r="C1005" s="101" t="s">
        <v>1147</v>
      </c>
      <c r="D1005" s="116">
        <v>42820</v>
      </c>
      <c r="E1005" s="38" t="s">
        <v>36</v>
      </c>
      <c r="F1005" s="334"/>
      <c r="G1005" s="104">
        <v>1</v>
      </c>
      <c r="H1005" s="149">
        <v>913160</v>
      </c>
      <c r="I1005" s="149">
        <v>770</v>
      </c>
    </row>
    <row r="1006" spans="1:9" ht="15">
      <c r="A1006" s="37">
        <v>1004</v>
      </c>
      <c r="B1006" s="100" t="s">
        <v>500</v>
      </c>
      <c r="C1006" s="100" t="s">
        <v>501</v>
      </c>
      <c r="D1006" s="116">
        <v>43545</v>
      </c>
      <c r="E1006" s="101" t="s">
        <v>30</v>
      </c>
      <c r="F1006" s="103">
        <v>14</v>
      </c>
      <c r="G1006" s="104">
        <v>1</v>
      </c>
      <c r="H1006" s="149">
        <v>889860</v>
      </c>
      <c r="I1006" s="149">
        <v>828</v>
      </c>
    </row>
    <row r="1007" spans="1:9" ht="15">
      <c r="A1007" s="37">
        <v>1005</v>
      </c>
      <c r="B1007" s="100" t="s">
        <v>1862</v>
      </c>
      <c r="C1007" s="100" t="s">
        <v>1863</v>
      </c>
      <c r="D1007" s="165">
        <v>44840</v>
      </c>
      <c r="E1007" s="101" t="s">
        <v>36</v>
      </c>
      <c r="F1007" s="103"/>
      <c r="G1007" s="104">
        <v>1</v>
      </c>
      <c r="H1007" s="249">
        <v>884480</v>
      </c>
      <c r="I1007" s="249">
        <v>781</v>
      </c>
    </row>
    <row r="1008" spans="1:9" ht="15">
      <c r="A1008" s="37">
        <v>1006</v>
      </c>
      <c r="B1008" s="100" t="s">
        <v>341</v>
      </c>
      <c r="C1008" s="100" t="s">
        <v>342</v>
      </c>
      <c r="D1008" s="116">
        <v>43685</v>
      </c>
      <c r="E1008" s="101" t="s">
        <v>21</v>
      </c>
      <c r="F1008" s="103"/>
      <c r="G1008" s="104">
        <v>1</v>
      </c>
      <c r="H1008" s="151">
        <v>881270</v>
      </c>
      <c r="I1008" s="151">
        <v>723</v>
      </c>
    </row>
    <row r="1009" spans="1:9" ht="15">
      <c r="A1009" s="37">
        <v>1007</v>
      </c>
      <c r="B1009" s="100" t="s">
        <v>1688</v>
      </c>
      <c r="C1009" s="100" t="s">
        <v>1689</v>
      </c>
      <c r="D1009" s="165">
        <v>44630</v>
      </c>
      <c r="E1009" s="101" t="s">
        <v>36</v>
      </c>
      <c r="F1009" s="103"/>
      <c r="G1009" s="104">
        <v>1</v>
      </c>
      <c r="H1009" s="141">
        <v>880650</v>
      </c>
      <c r="I1009" s="141">
        <v>628</v>
      </c>
    </row>
    <row r="1010" spans="1:9" ht="15">
      <c r="A1010" s="37">
        <v>1008</v>
      </c>
      <c r="B1010" s="100" t="s">
        <v>1731</v>
      </c>
      <c r="C1010" s="100" t="s">
        <v>1732</v>
      </c>
      <c r="D1010" s="165">
        <v>44686</v>
      </c>
      <c r="E1010" s="101" t="s">
        <v>30</v>
      </c>
      <c r="F1010" s="103">
        <v>19</v>
      </c>
      <c r="G1010" s="104">
        <v>1</v>
      </c>
      <c r="H1010" s="141">
        <v>869935</v>
      </c>
      <c r="I1010" s="141">
        <v>465</v>
      </c>
    </row>
    <row r="1011" spans="1:9" ht="15">
      <c r="A1011" s="37">
        <v>1009</v>
      </c>
      <c r="B1011" s="100" t="s">
        <v>168</v>
      </c>
      <c r="C1011" s="100" t="s">
        <v>169</v>
      </c>
      <c r="D1011" s="116">
        <v>43867</v>
      </c>
      <c r="E1011" s="101" t="s">
        <v>21</v>
      </c>
      <c r="F1011" s="103">
        <v>16</v>
      </c>
      <c r="G1011" s="104">
        <v>1</v>
      </c>
      <c r="H1011" s="149">
        <v>852000</v>
      </c>
      <c r="I1011" s="149">
        <v>611</v>
      </c>
    </row>
    <row r="1012" spans="1:9" ht="15">
      <c r="A1012" s="37">
        <v>1010</v>
      </c>
      <c r="B1012" s="100" t="s">
        <v>20</v>
      </c>
      <c r="C1012" s="100" t="s">
        <v>20</v>
      </c>
      <c r="D1012" s="116">
        <v>44329</v>
      </c>
      <c r="E1012" s="101" t="s">
        <v>21</v>
      </c>
      <c r="F1012" s="103"/>
      <c r="G1012" s="104">
        <v>1</v>
      </c>
      <c r="H1012" s="108">
        <v>851440</v>
      </c>
      <c r="I1012" s="108">
        <v>1079</v>
      </c>
    </row>
    <row r="1013" spans="1:9" ht="15">
      <c r="A1013" s="37">
        <v>1011</v>
      </c>
      <c r="B1013" s="100" t="s">
        <v>1893</v>
      </c>
      <c r="C1013" s="100" t="s">
        <v>1894</v>
      </c>
      <c r="D1013" s="165">
        <v>44861</v>
      </c>
      <c r="E1013" s="101" t="s">
        <v>21</v>
      </c>
      <c r="F1013" s="103"/>
      <c r="G1013" s="104">
        <v>1</v>
      </c>
      <c r="H1013" s="141">
        <v>849050</v>
      </c>
      <c r="I1013" s="141">
        <v>817</v>
      </c>
    </row>
    <row r="1014" spans="1:9" ht="15">
      <c r="A1014" s="37">
        <v>1012</v>
      </c>
      <c r="B1014" s="100" t="s">
        <v>1505</v>
      </c>
      <c r="C1014" s="100" t="s">
        <v>1506</v>
      </c>
      <c r="D1014" s="165">
        <v>44420</v>
      </c>
      <c r="E1014" s="101" t="s">
        <v>21</v>
      </c>
      <c r="F1014" s="103"/>
      <c r="G1014" s="104">
        <v>1</v>
      </c>
      <c r="H1014" s="141">
        <v>843590</v>
      </c>
      <c r="I1014" s="141">
        <v>815</v>
      </c>
    </row>
    <row r="1015" spans="1:9" ht="15">
      <c r="A1015" s="37">
        <v>1013</v>
      </c>
      <c r="B1015" s="100" t="s">
        <v>556</v>
      </c>
      <c r="C1015" s="100" t="s">
        <v>557</v>
      </c>
      <c r="D1015" s="116">
        <v>43489</v>
      </c>
      <c r="E1015" s="266" t="s">
        <v>30</v>
      </c>
      <c r="F1015" s="103">
        <v>25</v>
      </c>
      <c r="G1015" s="104">
        <v>1</v>
      </c>
      <c r="H1015" s="151">
        <v>842887</v>
      </c>
      <c r="I1015" s="151">
        <v>466</v>
      </c>
    </row>
    <row r="1016" spans="1:9" ht="15">
      <c r="A1016" s="37">
        <v>1014</v>
      </c>
      <c r="B1016" s="100" t="s">
        <v>1934</v>
      </c>
      <c r="C1016" s="100" t="s">
        <v>1935</v>
      </c>
      <c r="D1016" s="165">
        <v>44896</v>
      </c>
      <c r="E1016" s="101" t="s">
        <v>21</v>
      </c>
      <c r="F1016" s="103"/>
      <c r="G1016" s="104">
        <v>1</v>
      </c>
      <c r="H1016" s="141">
        <v>838520</v>
      </c>
      <c r="I1016" s="141">
        <v>853</v>
      </c>
    </row>
    <row r="1017" spans="1:9" ht="15">
      <c r="A1017" s="37">
        <v>1015</v>
      </c>
      <c r="B1017" s="100" t="s">
        <v>1829</v>
      </c>
      <c r="C1017" s="100" t="s">
        <v>1830</v>
      </c>
      <c r="D1017" s="165">
        <v>44812</v>
      </c>
      <c r="E1017" s="101" t="s">
        <v>21</v>
      </c>
      <c r="F1017" s="103"/>
      <c r="G1017" s="104">
        <v>1</v>
      </c>
      <c r="H1017" s="141">
        <v>819870</v>
      </c>
      <c r="I1017" s="141">
        <v>1068</v>
      </c>
    </row>
    <row r="1018" spans="1:9" ht="15">
      <c r="A1018" s="37">
        <v>1016</v>
      </c>
      <c r="B1018" s="258" t="s">
        <v>1364</v>
      </c>
      <c r="C1018" s="147" t="s">
        <v>1364</v>
      </c>
      <c r="D1018" s="116">
        <v>42719</v>
      </c>
      <c r="E1018" s="102" t="s">
        <v>36</v>
      </c>
      <c r="F1018" s="126"/>
      <c r="G1018" s="104">
        <v>1</v>
      </c>
      <c r="H1018" s="149">
        <v>812260</v>
      </c>
      <c r="I1018" s="149">
        <v>738</v>
      </c>
    </row>
    <row r="1019" spans="1:9" ht="15">
      <c r="A1019" s="37">
        <v>1017</v>
      </c>
      <c r="B1019" s="101" t="s">
        <v>833</v>
      </c>
      <c r="C1019" s="101" t="s">
        <v>834</v>
      </c>
      <c r="D1019" s="273">
        <v>43174</v>
      </c>
      <c r="E1019" s="38" t="s">
        <v>36</v>
      </c>
      <c r="F1019" s="42"/>
      <c r="G1019" s="104">
        <v>1</v>
      </c>
      <c r="H1019" s="149">
        <v>811540</v>
      </c>
      <c r="I1019" s="149">
        <v>712</v>
      </c>
    </row>
    <row r="1020" spans="1:9" ht="15">
      <c r="A1020" s="37">
        <v>1018</v>
      </c>
      <c r="B1020" s="100" t="s">
        <v>1929</v>
      </c>
      <c r="C1020" s="100" t="s">
        <v>1930</v>
      </c>
      <c r="D1020" s="352">
        <v>44896</v>
      </c>
      <c r="E1020" s="101" t="s">
        <v>30</v>
      </c>
      <c r="F1020" s="103">
        <v>24</v>
      </c>
      <c r="G1020" s="104">
        <v>1</v>
      </c>
      <c r="H1020" s="141">
        <v>809925</v>
      </c>
      <c r="I1020" s="141">
        <v>471</v>
      </c>
    </row>
    <row r="1021" spans="1:9" ht="15">
      <c r="A1021" s="37">
        <v>1019</v>
      </c>
      <c r="B1021" s="101" t="s">
        <v>263</v>
      </c>
      <c r="C1021" s="101" t="s">
        <v>264</v>
      </c>
      <c r="D1021" s="327">
        <v>43783</v>
      </c>
      <c r="E1021" s="266" t="s">
        <v>30</v>
      </c>
      <c r="F1021" s="103">
        <v>15</v>
      </c>
      <c r="G1021" s="104">
        <v>1</v>
      </c>
      <c r="H1021" s="151">
        <v>794148</v>
      </c>
      <c r="I1021" s="151">
        <v>631</v>
      </c>
    </row>
    <row r="1022" spans="1:9" ht="15">
      <c r="A1022" s="37">
        <v>1020</v>
      </c>
      <c r="B1022" s="100" t="s">
        <v>1537</v>
      </c>
      <c r="C1022" s="100" t="s">
        <v>1537</v>
      </c>
      <c r="D1022" s="165">
        <v>44448</v>
      </c>
      <c r="E1022" s="101" t="s">
        <v>281</v>
      </c>
      <c r="F1022" s="103">
        <v>24</v>
      </c>
      <c r="G1022" s="104">
        <v>1</v>
      </c>
      <c r="H1022" s="141">
        <v>772300</v>
      </c>
      <c r="I1022" s="141">
        <v>1020</v>
      </c>
    </row>
    <row r="1023" spans="1:9" ht="15">
      <c r="A1023" s="37">
        <v>1021</v>
      </c>
      <c r="B1023" s="261" t="s">
        <v>1109</v>
      </c>
      <c r="C1023" s="261" t="s">
        <v>1110</v>
      </c>
      <c r="D1023" s="116">
        <v>42852</v>
      </c>
      <c r="E1023" s="102" t="s">
        <v>30</v>
      </c>
      <c r="F1023" s="103">
        <v>16</v>
      </c>
      <c r="G1023" s="104">
        <v>1</v>
      </c>
      <c r="H1023" s="149">
        <v>762640</v>
      </c>
      <c r="I1023" s="149">
        <v>724</v>
      </c>
    </row>
    <row r="1024" spans="1:9" ht="15">
      <c r="A1024" s="37">
        <v>1022</v>
      </c>
      <c r="B1024" s="100" t="s">
        <v>602</v>
      </c>
      <c r="C1024" s="100" t="s">
        <v>603</v>
      </c>
      <c r="D1024" s="116">
        <v>43419</v>
      </c>
      <c r="E1024" s="101" t="s">
        <v>36</v>
      </c>
      <c r="F1024" s="103"/>
      <c r="G1024" s="104">
        <v>1</v>
      </c>
      <c r="H1024" s="151">
        <v>728310</v>
      </c>
      <c r="I1024" s="151">
        <v>552</v>
      </c>
    </row>
    <row r="1025" spans="1:9" ht="15">
      <c r="A1025" s="37">
        <v>1023</v>
      </c>
      <c r="B1025" s="100" t="s">
        <v>1115</v>
      </c>
      <c r="C1025" s="100" t="s">
        <v>1116</v>
      </c>
      <c r="D1025" s="116">
        <v>42852</v>
      </c>
      <c r="E1025" s="102" t="s">
        <v>21</v>
      </c>
      <c r="F1025" s="103"/>
      <c r="G1025" s="104">
        <v>1</v>
      </c>
      <c r="H1025" s="149">
        <v>718855</v>
      </c>
      <c r="I1025" s="283">
        <v>581</v>
      </c>
    </row>
    <row r="1026" spans="1:9" ht="15">
      <c r="A1026" s="37">
        <v>1024</v>
      </c>
      <c r="B1026" s="100" t="s">
        <v>22</v>
      </c>
      <c r="C1026" s="100" t="s">
        <v>23</v>
      </c>
      <c r="D1026" s="116">
        <v>44329</v>
      </c>
      <c r="E1026" s="101" t="s">
        <v>21</v>
      </c>
      <c r="F1026" s="103"/>
      <c r="G1026" s="104">
        <v>1</v>
      </c>
      <c r="H1026" s="108">
        <v>706175</v>
      </c>
      <c r="I1026" s="108">
        <v>490</v>
      </c>
    </row>
    <row r="1027" spans="1:9" ht="15">
      <c r="A1027" s="37">
        <v>1025</v>
      </c>
      <c r="B1027" s="100" t="s">
        <v>1997</v>
      </c>
      <c r="C1027" s="100" t="s">
        <v>1998</v>
      </c>
      <c r="D1027" s="165">
        <v>44959</v>
      </c>
      <c r="E1027" s="101" t="s">
        <v>67</v>
      </c>
      <c r="F1027" s="103">
        <v>19</v>
      </c>
      <c r="G1027" s="104">
        <v>1</v>
      </c>
      <c r="H1027" s="141">
        <v>684220</v>
      </c>
      <c r="I1027" s="141">
        <v>337</v>
      </c>
    </row>
    <row r="1028" spans="1:9" ht="15">
      <c r="A1028" s="37">
        <v>1026</v>
      </c>
      <c r="B1028" s="100" t="s">
        <v>1939</v>
      </c>
      <c r="C1028" s="100" t="s">
        <v>1939</v>
      </c>
      <c r="D1028" s="165">
        <v>44903</v>
      </c>
      <c r="E1028" s="101" t="s">
        <v>21</v>
      </c>
      <c r="F1028" s="103"/>
      <c r="G1028" s="104">
        <v>1</v>
      </c>
      <c r="H1028" s="141">
        <v>679420</v>
      </c>
      <c r="I1028" s="141">
        <v>545</v>
      </c>
    </row>
    <row r="1029" spans="1:9" ht="15">
      <c r="A1029" s="37">
        <v>1027</v>
      </c>
      <c r="B1029" s="101" t="s">
        <v>447</v>
      </c>
      <c r="C1029" s="101" t="s">
        <v>448</v>
      </c>
      <c r="D1029" s="116">
        <v>43580</v>
      </c>
      <c r="E1029" s="101" t="s">
        <v>257</v>
      </c>
      <c r="F1029" s="42"/>
      <c r="G1029" s="104">
        <v>1</v>
      </c>
      <c r="H1029" s="149">
        <v>665010</v>
      </c>
      <c r="I1029" s="283">
        <v>537</v>
      </c>
    </row>
    <row r="1030" spans="1:9" ht="15">
      <c r="A1030" s="37">
        <v>1028</v>
      </c>
      <c r="B1030" s="100" t="s">
        <v>1852</v>
      </c>
      <c r="C1030" s="100" t="s">
        <v>1852</v>
      </c>
      <c r="D1030" s="165">
        <v>44833</v>
      </c>
      <c r="E1030" s="101" t="s">
        <v>21</v>
      </c>
      <c r="F1030" s="103"/>
      <c r="G1030" s="104">
        <v>1</v>
      </c>
      <c r="H1030" s="141">
        <v>638220</v>
      </c>
      <c r="I1030" s="141">
        <v>739</v>
      </c>
    </row>
    <row r="1031" spans="1:9" ht="15">
      <c r="A1031" s="37">
        <v>1029</v>
      </c>
      <c r="B1031" s="57" t="s">
        <v>208</v>
      </c>
      <c r="C1031" s="57" t="s">
        <v>208</v>
      </c>
      <c r="D1031" s="115">
        <v>43846</v>
      </c>
      <c r="E1031" s="56" t="s">
        <v>21</v>
      </c>
      <c r="F1031" s="42">
        <v>13</v>
      </c>
      <c r="G1031" s="104">
        <v>1</v>
      </c>
      <c r="H1031" s="149">
        <v>631190</v>
      </c>
      <c r="I1031" s="149">
        <v>540</v>
      </c>
    </row>
    <row r="1032" spans="1:9" ht="15">
      <c r="A1032" s="37">
        <v>1030</v>
      </c>
      <c r="B1032" s="100" t="s">
        <v>1403</v>
      </c>
      <c r="C1032" s="100" t="s">
        <v>1404</v>
      </c>
      <c r="D1032" s="116">
        <v>44336</v>
      </c>
      <c r="E1032" s="56" t="s">
        <v>30</v>
      </c>
      <c r="F1032" s="42">
        <v>15</v>
      </c>
      <c r="G1032" s="104">
        <v>1</v>
      </c>
      <c r="H1032" s="108">
        <v>600850</v>
      </c>
      <c r="I1032" s="108">
        <v>415</v>
      </c>
    </row>
    <row r="1033" spans="1:9" ht="15">
      <c r="A1033" s="37">
        <v>1031</v>
      </c>
      <c r="B1033" s="100" t="s">
        <v>1083</v>
      </c>
      <c r="C1033" s="100" t="s">
        <v>1084</v>
      </c>
      <c r="D1033" s="292">
        <v>42894</v>
      </c>
      <c r="E1033" s="128" t="s">
        <v>36</v>
      </c>
      <c r="F1033" s="213">
        <v>1</v>
      </c>
      <c r="G1033" s="104">
        <v>1</v>
      </c>
      <c r="H1033" s="151">
        <v>595430</v>
      </c>
      <c r="I1033" s="151">
        <v>443</v>
      </c>
    </row>
    <row r="1034" spans="1:9" ht="15">
      <c r="A1034" s="37">
        <v>1032</v>
      </c>
      <c r="B1034" s="100" t="s">
        <v>1705</v>
      </c>
      <c r="C1034" s="100" t="s">
        <v>1706</v>
      </c>
      <c r="D1034" s="165">
        <v>44651</v>
      </c>
      <c r="E1034" s="101" t="s">
        <v>30</v>
      </c>
      <c r="F1034" s="42">
        <v>19</v>
      </c>
      <c r="G1034" s="104">
        <v>1</v>
      </c>
      <c r="H1034" s="141">
        <v>595280</v>
      </c>
      <c r="I1034" s="141">
        <v>349</v>
      </c>
    </row>
    <row r="1035" spans="1:9" ht="15">
      <c r="A1035" s="37">
        <v>1033</v>
      </c>
      <c r="B1035" s="101" t="s">
        <v>258</v>
      </c>
      <c r="C1035" s="101" t="s">
        <v>259</v>
      </c>
      <c r="D1035" s="292">
        <v>43790</v>
      </c>
      <c r="E1035" s="38" t="s">
        <v>21</v>
      </c>
      <c r="F1035" s="42">
        <v>11</v>
      </c>
      <c r="G1035" s="104">
        <v>1</v>
      </c>
      <c r="H1035" s="149">
        <v>589280</v>
      </c>
      <c r="I1035" s="149">
        <v>527</v>
      </c>
    </row>
    <row r="1036" spans="1:9" ht="15">
      <c r="A1036" s="37">
        <v>1034</v>
      </c>
      <c r="B1036" s="101" t="s">
        <v>707</v>
      </c>
      <c r="C1036" s="101" t="s">
        <v>707</v>
      </c>
      <c r="D1036" s="292">
        <v>43370</v>
      </c>
      <c r="E1036" s="101" t="s">
        <v>21</v>
      </c>
      <c r="F1036" s="103"/>
      <c r="G1036" s="104">
        <v>1</v>
      </c>
      <c r="H1036" s="149">
        <v>580250</v>
      </c>
      <c r="I1036" s="149">
        <v>1079</v>
      </c>
    </row>
    <row r="1037" spans="1:9" ht="15">
      <c r="A1037" s="37">
        <v>1035</v>
      </c>
      <c r="B1037" s="100" t="s">
        <v>1401</v>
      </c>
      <c r="C1037" s="100" t="s">
        <v>1401</v>
      </c>
      <c r="D1037" s="292">
        <v>44336</v>
      </c>
      <c r="E1037" s="101" t="s">
        <v>1402</v>
      </c>
      <c r="F1037" s="42"/>
      <c r="G1037" s="104">
        <v>1</v>
      </c>
      <c r="H1037" s="108">
        <v>569120</v>
      </c>
      <c r="I1037" s="108">
        <v>423</v>
      </c>
    </row>
    <row r="1038" spans="1:9" ht="15">
      <c r="A1038" s="37">
        <v>1036</v>
      </c>
      <c r="B1038" s="100" t="s">
        <v>2018</v>
      </c>
      <c r="C1038" s="100" t="s">
        <v>2017</v>
      </c>
      <c r="D1038" s="304">
        <v>44980</v>
      </c>
      <c r="E1038" s="101" t="s">
        <v>30</v>
      </c>
      <c r="F1038" s="287">
        <v>14</v>
      </c>
      <c r="G1038" s="104">
        <v>1</v>
      </c>
      <c r="H1038" s="141">
        <v>563555</v>
      </c>
      <c r="I1038" s="141">
        <v>373</v>
      </c>
    </row>
    <row r="1039" spans="1:9" ht="15">
      <c r="A1039" s="37">
        <v>1037</v>
      </c>
      <c r="B1039" s="101" t="s">
        <v>731</v>
      </c>
      <c r="C1039" s="101" t="s">
        <v>731</v>
      </c>
      <c r="D1039" s="292">
        <v>43328</v>
      </c>
      <c r="E1039" s="101" t="s">
        <v>36</v>
      </c>
      <c r="F1039" s="42"/>
      <c r="G1039" s="104">
        <v>1</v>
      </c>
      <c r="H1039" s="149">
        <v>545263</v>
      </c>
      <c r="I1039" s="149">
        <v>449</v>
      </c>
    </row>
    <row r="1040" spans="1:9" ht="15">
      <c r="A1040" s="37">
        <v>1038</v>
      </c>
      <c r="B1040" s="101" t="s">
        <v>1365</v>
      </c>
      <c r="C1040" s="101" t="s">
        <v>1366</v>
      </c>
      <c r="D1040" s="292">
        <v>42768</v>
      </c>
      <c r="E1040" s="317" t="s">
        <v>30</v>
      </c>
      <c r="F1040" s="43">
        <v>4</v>
      </c>
      <c r="G1040" s="104">
        <v>1</v>
      </c>
      <c r="H1040" s="149">
        <v>517760</v>
      </c>
      <c r="I1040" s="149">
        <v>424</v>
      </c>
    </row>
    <row r="1041" spans="1:9" ht="15">
      <c r="A1041" s="37">
        <v>1039</v>
      </c>
      <c r="B1041" s="101" t="s">
        <v>744</v>
      </c>
      <c r="C1041" s="101" t="s">
        <v>745</v>
      </c>
      <c r="D1041" s="292">
        <v>43307</v>
      </c>
      <c r="E1041" s="101" t="s">
        <v>36</v>
      </c>
      <c r="F1041" s="42"/>
      <c r="G1041" s="104">
        <v>1</v>
      </c>
      <c r="H1041" s="151">
        <v>467960</v>
      </c>
      <c r="I1041" s="151">
        <v>339</v>
      </c>
    </row>
    <row r="1042" spans="1:9" ht="15">
      <c r="A1042" s="37">
        <v>1040</v>
      </c>
      <c r="B1042" s="100" t="s">
        <v>26</v>
      </c>
      <c r="C1042" s="100" t="s">
        <v>27</v>
      </c>
      <c r="D1042" s="292">
        <v>44329</v>
      </c>
      <c r="E1042" s="101" t="s">
        <v>21</v>
      </c>
      <c r="F1042" s="42"/>
      <c r="G1042" s="104">
        <v>1</v>
      </c>
      <c r="H1042" s="108">
        <v>453090</v>
      </c>
      <c r="I1042" s="108">
        <v>269</v>
      </c>
    </row>
    <row r="1043" spans="1:9" ht="15">
      <c r="A1043" s="37">
        <v>1041</v>
      </c>
      <c r="B1043" s="57" t="s">
        <v>1722</v>
      </c>
      <c r="C1043" s="57" t="s">
        <v>1723</v>
      </c>
      <c r="D1043" s="152">
        <v>44672</v>
      </c>
      <c r="E1043" s="347" t="s">
        <v>230</v>
      </c>
      <c r="F1043" s="42"/>
      <c r="G1043" s="104">
        <v>1</v>
      </c>
      <c r="H1043" s="141">
        <v>431620</v>
      </c>
      <c r="I1043" s="141">
        <v>360</v>
      </c>
    </row>
    <row r="1044" spans="1:9" ht="15">
      <c r="A1044" s="37">
        <v>1042</v>
      </c>
      <c r="B1044" s="101" t="s">
        <v>441</v>
      </c>
      <c r="C1044" s="101" t="s">
        <v>442</v>
      </c>
      <c r="D1044" s="292">
        <v>43601</v>
      </c>
      <c r="E1044" s="56" t="s">
        <v>21</v>
      </c>
      <c r="F1044" s="42"/>
      <c r="G1044" s="104">
        <v>1</v>
      </c>
      <c r="H1044" s="151">
        <v>377490</v>
      </c>
      <c r="I1044" s="151">
        <v>488</v>
      </c>
    </row>
    <row r="1045" spans="1:9" ht="15">
      <c r="A1045" s="37">
        <v>1043</v>
      </c>
      <c r="B1045" s="101" t="s">
        <v>1367</v>
      </c>
      <c r="C1045" s="101" t="s">
        <v>1368</v>
      </c>
      <c r="D1045" s="292">
        <v>42670</v>
      </c>
      <c r="E1045" s="101" t="s">
        <v>30</v>
      </c>
      <c r="F1045" s="43">
        <v>4</v>
      </c>
      <c r="G1045" s="104">
        <v>1</v>
      </c>
      <c r="H1045" s="149">
        <v>371700</v>
      </c>
      <c r="I1045" s="284">
        <v>430</v>
      </c>
    </row>
    <row r="1046" spans="1:9" ht="15">
      <c r="A1046" s="37">
        <v>1044</v>
      </c>
      <c r="B1046" s="100" t="s">
        <v>1458</v>
      </c>
      <c r="C1046" s="100" t="s">
        <v>1458</v>
      </c>
      <c r="D1046" s="311">
        <v>44385</v>
      </c>
      <c r="E1046" s="102" t="s">
        <v>1459</v>
      </c>
      <c r="F1046" s="42">
        <v>69</v>
      </c>
      <c r="G1046" s="104">
        <v>1</v>
      </c>
      <c r="H1046" s="150">
        <v>370953</v>
      </c>
      <c r="I1046" s="150">
        <v>529</v>
      </c>
    </row>
    <row r="1047" spans="1:9" ht="15">
      <c r="A1047" s="37">
        <v>1045</v>
      </c>
      <c r="B1047" s="258" t="s">
        <v>1369</v>
      </c>
      <c r="C1047" s="147" t="s">
        <v>1370</v>
      </c>
      <c r="D1047" s="292">
        <v>42726</v>
      </c>
      <c r="E1047" s="101" t="s">
        <v>36</v>
      </c>
      <c r="F1047" s="43"/>
      <c r="G1047" s="104">
        <v>1</v>
      </c>
      <c r="H1047" s="108">
        <v>367180</v>
      </c>
      <c r="I1047" s="108">
        <v>299</v>
      </c>
    </row>
    <row r="1048" spans="1:9" ht="15">
      <c r="A1048" s="37">
        <v>1046</v>
      </c>
      <c r="B1048" s="100" t="s">
        <v>28</v>
      </c>
      <c r="C1048" s="100" t="s">
        <v>29</v>
      </c>
      <c r="D1048" s="116">
        <v>44329</v>
      </c>
      <c r="E1048" s="101" t="s">
        <v>30</v>
      </c>
      <c r="F1048" s="103">
        <v>16</v>
      </c>
      <c r="G1048" s="104">
        <v>1</v>
      </c>
      <c r="H1048" s="108">
        <v>366140</v>
      </c>
      <c r="I1048" s="108">
        <v>275</v>
      </c>
    </row>
    <row r="1049" spans="1:9" ht="15">
      <c r="A1049" s="37">
        <v>1047</v>
      </c>
      <c r="B1049" s="100" t="s">
        <v>143</v>
      </c>
      <c r="C1049" s="100" t="s">
        <v>144</v>
      </c>
      <c r="D1049" s="292">
        <v>44021</v>
      </c>
      <c r="E1049" s="56" t="s">
        <v>36</v>
      </c>
      <c r="F1049" s="305"/>
      <c r="G1049" s="104">
        <v>1</v>
      </c>
      <c r="H1049" s="149">
        <v>360810</v>
      </c>
      <c r="I1049" s="151">
        <v>247</v>
      </c>
    </row>
    <row r="1050" spans="1:9" ht="15">
      <c r="A1050" s="37">
        <v>1048</v>
      </c>
      <c r="B1050" s="147" t="s">
        <v>1371</v>
      </c>
      <c r="C1050" s="147" t="s">
        <v>1372</v>
      </c>
      <c r="D1050" s="292">
        <v>42747</v>
      </c>
      <c r="E1050" s="41" t="s">
        <v>801</v>
      </c>
      <c r="F1050" s="42"/>
      <c r="G1050" s="104">
        <v>1</v>
      </c>
      <c r="H1050" s="149">
        <v>337000</v>
      </c>
      <c r="I1050" s="149">
        <v>317</v>
      </c>
    </row>
    <row r="1051" spans="1:9" ht="15">
      <c r="A1051" s="37">
        <v>1049</v>
      </c>
      <c r="B1051" s="100" t="s">
        <v>141</v>
      </c>
      <c r="C1051" s="100" t="s">
        <v>142</v>
      </c>
      <c r="D1051" s="292">
        <v>44021</v>
      </c>
      <c r="E1051" s="56" t="s">
        <v>36</v>
      </c>
      <c r="F1051" s="305"/>
      <c r="G1051" s="104">
        <v>1</v>
      </c>
      <c r="H1051" s="149">
        <v>335080</v>
      </c>
      <c r="I1051" s="151">
        <v>284</v>
      </c>
    </row>
    <row r="1052" spans="1:9" ht="15">
      <c r="A1052" s="37">
        <v>1050</v>
      </c>
      <c r="B1052" s="100" t="s">
        <v>1468</v>
      </c>
      <c r="C1052" s="100" t="s">
        <v>1469</v>
      </c>
      <c r="D1052" s="311">
        <v>44392</v>
      </c>
      <c r="E1052" s="38" t="s">
        <v>30</v>
      </c>
      <c r="F1052" s="42">
        <v>19</v>
      </c>
      <c r="G1052" s="104">
        <v>1</v>
      </c>
      <c r="H1052" s="141">
        <v>312880</v>
      </c>
      <c r="I1052" s="141">
        <v>222</v>
      </c>
    </row>
    <row r="1053" spans="1:9" ht="15">
      <c r="A1053" s="37">
        <v>1051</v>
      </c>
      <c r="B1053" s="100" t="s">
        <v>799</v>
      </c>
      <c r="C1053" s="100" t="s">
        <v>800</v>
      </c>
      <c r="D1053" s="292">
        <v>43216</v>
      </c>
      <c r="E1053" s="101" t="s">
        <v>801</v>
      </c>
      <c r="F1053" s="42"/>
      <c r="G1053" s="104">
        <v>1</v>
      </c>
      <c r="H1053" s="149">
        <v>305000</v>
      </c>
      <c r="I1053" s="283">
        <v>216</v>
      </c>
    </row>
    <row r="1054" spans="1:9" ht="15">
      <c r="A1054" s="37">
        <v>1052</v>
      </c>
      <c r="B1054" s="100" t="s">
        <v>32</v>
      </c>
      <c r="C1054" s="100" t="s">
        <v>33</v>
      </c>
      <c r="D1054" s="292">
        <v>44329</v>
      </c>
      <c r="E1054" s="56" t="s">
        <v>30</v>
      </c>
      <c r="F1054" s="42">
        <v>11</v>
      </c>
      <c r="G1054" s="104">
        <v>1</v>
      </c>
      <c r="H1054" s="108">
        <v>291850</v>
      </c>
      <c r="I1054" s="108">
        <v>206</v>
      </c>
    </row>
    <row r="1055" spans="1:9" ht="15">
      <c r="A1055" s="37">
        <v>1053</v>
      </c>
      <c r="B1055" s="147" t="s">
        <v>1207</v>
      </c>
      <c r="C1055" s="147" t="s">
        <v>1208</v>
      </c>
      <c r="D1055" s="116">
        <v>42719</v>
      </c>
      <c r="E1055" s="102" t="s">
        <v>30</v>
      </c>
      <c r="F1055" s="103">
        <v>6</v>
      </c>
      <c r="G1055" s="104">
        <v>1</v>
      </c>
      <c r="H1055" s="149">
        <v>287770</v>
      </c>
      <c r="I1055" s="149">
        <v>259</v>
      </c>
    </row>
    <row r="1056" spans="1:9" ht="15">
      <c r="A1056" s="37">
        <v>1054</v>
      </c>
      <c r="B1056" s="217" t="s">
        <v>118</v>
      </c>
      <c r="C1056" s="101" t="s">
        <v>118</v>
      </c>
      <c r="D1056" s="315">
        <v>44049</v>
      </c>
      <c r="E1056" s="38" t="s">
        <v>30</v>
      </c>
      <c r="F1056" s="42">
        <v>10</v>
      </c>
      <c r="G1056" s="104">
        <v>1</v>
      </c>
      <c r="H1056" s="283">
        <v>280000</v>
      </c>
      <c r="I1056" s="283">
        <v>203</v>
      </c>
    </row>
    <row r="1057" spans="1:9" ht="15">
      <c r="A1057" s="37">
        <v>1055</v>
      </c>
      <c r="B1057" s="100" t="s">
        <v>560</v>
      </c>
      <c r="C1057" s="100" t="s">
        <v>561</v>
      </c>
      <c r="D1057" s="292">
        <v>43489</v>
      </c>
      <c r="E1057" s="38" t="s">
        <v>21</v>
      </c>
      <c r="F1057" s="42"/>
      <c r="G1057" s="104">
        <v>1</v>
      </c>
      <c r="H1057" s="151">
        <v>275850</v>
      </c>
      <c r="I1057" s="151">
        <v>493</v>
      </c>
    </row>
    <row r="1058" spans="1:9" ht="15">
      <c r="A1058" s="37">
        <v>1056</v>
      </c>
      <c r="B1058" s="100" t="s">
        <v>1407</v>
      </c>
      <c r="C1058" s="100" t="s">
        <v>1408</v>
      </c>
      <c r="D1058" s="292">
        <v>44343</v>
      </c>
      <c r="E1058" s="357" t="s">
        <v>30</v>
      </c>
      <c r="F1058" s="42">
        <v>15</v>
      </c>
      <c r="G1058" s="104">
        <v>1</v>
      </c>
      <c r="H1058" s="108">
        <v>273190</v>
      </c>
      <c r="I1058" s="108">
        <v>217</v>
      </c>
    </row>
    <row r="1059" spans="1:9" ht="15">
      <c r="A1059" s="37">
        <v>1057</v>
      </c>
      <c r="B1059" s="101" t="s">
        <v>746</v>
      </c>
      <c r="C1059" s="101" t="s">
        <v>747</v>
      </c>
      <c r="D1059" s="292">
        <v>43328</v>
      </c>
      <c r="E1059" s="38" t="s">
        <v>446</v>
      </c>
      <c r="F1059" s="42"/>
      <c r="G1059" s="104">
        <v>1</v>
      </c>
      <c r="H1059" s="149">
        <v>270000</v>
      </c>
      <c r="I1059" s="149">
        <v>245</v>
      </c>
    </row>
    <row r="1060" spans="1:9" ht="15">
      <c r="A1060" s="37">
        <v>1058</v>
      </c>
      <c r="B1060" s="100" t="s">
        <v>34</v>
      </c>
      <c r="C1060" s="100" t="s">
        <v>35</v>
      </c>
      <c r="D1060" s="292">
        <v>44329</v>
      </c>
      <c r="E1060" s="101" t="s">
        <v>24</v>
      </c>
      <c r="F1060" s="42">
        <v>1</v>
      </c>
      <c r="G1060" s="104">
        <v>1</v>
      </c>
      <c r="H1060" s="108">
        <v>268400</v>
      </c>
      <c r="I1060" s="108">
        <v>173</v>
      </c>
    </row>
    <row r="1061" spans="1:9" ht="15">
      <c r="A1061" s="37">
        <v>1059</v>
      </c>
      <c r="B1061" s="100" t="s">
        <v>929</v>
      </c>
      <c r="C1061" s="100" t="s">
        <v>930</v>
      </c>
      <c r="D1061" s="292">
        <v>43076</v>
      </c>
      <c r="E1061" s="128" t="s">
        <v>30</v>
      </c>
      <c r="F1061" s="42">
        <v>10</v>
      </c>
      <c r="G1061" s="104">
        <v>1</v>
      </c>
      <c r="H1061" s="149">
        <v>264920</v>
      </c>
      <c r="I1061" s="149">
        <v>228</v>
      </c>
    </row>
    <row r="1062" spans="1:9" ht="15">
      <c r="A1062" s="37">
        <v>1060</v>
      </c>
      <c r="B1062" s="147" t="s">
        <v>1373</v>
      </c>
      <c r="C1062" s="147" t="s">
        <v>1374</v>
      </c>
      <c r="D1062" s="292">
        <v>42663</v>
      </c>
      <c r="E1062" s="128" t="s">
        <v>30</v>
      </c>
      <c r="F1062" s="42">
        <v>10</v>
      </c>
      <c r="G1062" s="104">
        <v>1</v>
      </c>
      <c r="H1062" s="108">
        <v>190160</v>
      </c>
      <c r="I1062" s="108">
        <v>199</v>
      </c>
    </row>
    <row r="1063" spans="1:9" ht="15">
      <c r="A1063" s="37">
        <v>1061</v>
      </c>
      <c r="B1063" s="100" t="s">
        <v>1559</v>
      </c>
      <c r="C1063" s="100" t="s">
        <v>1560</v>
      </c>
      <c r="D1063" s="311">
        <v>44469</v>
      </c>
      <c r="E1063" s="56" t="s">
        <v>30</v>
      </c>
      <c r="F1063" s="42">
        <v>10</v>
      </c>
      <c r="G1063" s="104">
        <v>1</v>
      </c>
      <c r="H1063" s="141">
        <v>182900</v>
      </c>
      <c r="I1063" s="141">
        <v>156</v>
      </c>
    </row>
    <row r="1064" spans="1:9" ht="15">
      <c r="A1064" s="37">
        <v>1062</v>
      </c>
      <c r="B1064" s="147" t="s">
        <v>1375</v>
      </c>
      <c r="C1064" s="147" t="s">
        <v>1375</v>
      </c>
      <c r="D1064" s="292">
        <v>42747</v>
      </c>
      <c r="E1064" s="128" t="s">
        <v>1361</v>
      </c>
      <c r="F1064" s="42">
        <v>8</v>
      </c>
      <c r="G1064" s="104">
        <v>1</v>
      </c>
      <c r="H1064" s="108">
        <v>127976</v>
      </c>
      <c r="I1064" s="283">
        <v>254</v>
      </c>
    </row>
    <row r="1065" spans="1:9" ht="15">
      <c r="A1065" s="37">
        <v>1063</v>
      </c>
      <c r="B1065" s="100" t="s">
        <v>40</v>
      </c>
      <c r="C1065" s="100" t="s">
        <v>40</v>
      </c>
      <c r="D1065" s="292">
        <v>44329</v>
      </c>
      <c r="E1065" s="101" t="s">
        <v>36</v>
      </c>
      <c r="F1065" s="42"/>
      <c r="G1065" s="104">
        <v>1</v>
      </c>
      <c r="H1065" s="108">
        <v>75300</v>
      </c>
      <c r="I1065" s="108">
        <v>58</v>
      </c>
    </row>
    <row r="1066" spans="1:9" ht="15">
      <c r="A1066" s="37">
        <v>1064</v>
      </c>
      <c r="B1066" s="57" t="s">
        <v>1436</v>
      </c>
      <c r="C1066" s="57" t="s">
        <v>1436</v>
      </c>
      <c r="D1066" s="152">
        <v>44371</v>
      </c>
      <c r="E1066" s="101" t="s">
        <v>36</v>
      </c>
      <c r="F1066" s="42"/>
      <c r="G1066" s="125">
        <v>1</v>
      </c>
      <c r="H1066" s="204">
        <v>69750</v>
      </c>
      <c r="I1066" s="204">
        <v>51</v>
      </c>
    </row>
    <row r="1067" spans="1:9" ht="15">
      <c r="A1067" s="37">
        <v>1065</v>
      </c>
      <c r="B1067" s="40" t="s">
        <v>1409</v>
      </c>
      <c r="C1067" s="40" t="s">
        <v>1409</v>
      </c>
      <c r="D1067" s="113">
        <v>44343</v>
      </c>
      <c r="E1067" s="38" t="s">
        <v>36</v>
      </c>
      <c r="F1067" s="42"/>
      <c r="G1067" s="104">
        <v>1</v>
      </c>
      <c r="H1067" s="108">
        <v>38550</v>
      </c>
      <c r="I1067" s="108">
        <v>32</v>
      </c>
    </row>
    <row r="1068" spans="1:9" ht="15">
      <c r="A1068" s="37">
        <v>1066</v>
      </c>
      <c r="B1068" s="40" t="s">
        <v>931</v>
      </c>
      <c r="C1068" s="40" t="s">
        <v>932</v>
      </c>
      <c r="D1068" s="113">
        <v>43076</v>
      </c>
      <c r="E1068" s="41" t="s">
        <v>30</v>
      </c>
      <c r="F1068" s="42">
        <v>1</v>
      </c>
      <c r="G1068" s="104">
        <v>1</v>
      </c>
      <c r="H1068" s="149">
        <v>17400</v>
      </c>
      <c r="I1068" s="149">
        <v>18</v>
      </c>
    </row>
    <row r="1069" spans="1:9" ht="15">
      <c r="A1069" s="37">
        <v>1067</v>
      </c>
      <c r="B1069" s="100" t="s">
        <v>260</v>
      </c>
      <c r="C1069" s="100" t="s">
        <v>261</v>
      </c>
      <c r="D1069" s="292">
        <v>43769</v>
      </c>
      <c r="E1069" s="128" t="s">
        <v>21</v>
      </c>
      <c r="F1069" s="42">
        <v>14</v>
      </c>
      <c r="G1069" s="104">
        <v>1</v>
      </c>
      <c r="H1069" s="151">
        <v>775.26</v>
      </c>
      <c r="I1069" s="151">
        <v>541</v>
      </c>
    </row>
  </sheetData>
  <sheetProtection selectLockedCells="1" selectUnlockedCells="1"/>
  <mergeCells count="7">
    <mergeCell ref="H1:I1"/>
    <mergeCell ref="B1:B2"/>
    <mergeCell ref="C1:C2"/>
    <mergeCell ref="D1:D2"/>
    <mergeCell ref="E1:E2"/>
    <mergeCell ref="F1:F2"/>
    <mergeCell ref="G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D360"/>
  <sheetViews>
    <sheetView zoomScale="85" zoomScaleNormal="85" zoomScalePageLayoutView="0" workbookViewId="0" topLeftCell="A357">
      <selection activeCell="C348" sqref="C348"/>
    </sheetView>
  </sheetViews>
  <sheetFormatPr defaultColWidth="11.57421875" defaultRowHeight="15"/>
  <cols>
    <col min="1" max="1" width="10.421875" style="0" customWidth="1"/>
    <col min="2" max="2" width="12.421875" style="0" customWidth="1"/>
    <col min="3" max="3" width="15.421875" style="0" customWidth="1"/>
    <col min="4" max="4" width="46.421875" style="0" customWidth="1"/>
    <col min="5" max="255" width="10.421875" style="0" customWidth="1"/>
  </cols>
  <sheetData>
    <row r="3" spans="2:4" ht="15">
      <c r="B3" s="58" t="s">
        <v>1376</v>
      </c>
      <c r="C3" s="59" t="s">
        <v>1377</v>
      </c>
      <c r="D3" s="58" t="s">
        <v>1378</v>
      </c>
    </row>
    <row r="4" spans="2:4" ht="15">
      <c r="B4" s="60">
        <v>42606</v>
      </c>
      <c r="C4" s="61">
        <v>430494880</v>
      </c>
      <c r="D4" s="24" t="s">
        <v>1379</v>
      </c>
    </row>
    <row r="5" spans="2:4" ht="15">
      <c r="B5" s="60">
        <v>42613</v>
      </c>
      <c r="C5" s="61">
        <v>340505880</v>
      </c>
      <c r="D5" s="28" t="s">
        <v>1379</v>
      </c>
    </row>
    <row r="6" spans="2:4" ht="15">
      <c r="B6" s="60">
        <v>42620</v>
      </c>
      <c r="C6" s="61">
        <v>233505368</v>
      </c>
      <c r="D6" s="28" t="s">
        <v>1264</v>
      </c>
    </row>
    <row r="7" spans="2:4" ht="15">
      <c r="B7" s="60">
        <v>42627</v>
      </c>
      <c r="C7" s="61">
        <v>205716266</v>
      </c>
      <c r="D7" s="28" t="s">
        <v>1264</v>
      </c>
    </row>
    <row r="8" spans="2:4" ht="15">
      <c r="B8" s="60">
        <v>42634</v>
      </c>
      <c r="C8" s="61">
        <v>303921614</v>
      </c>
      <c r="D8" s="11" t="s">
        <v>1231</v>
      </c>
    </row>
    <row r="9" spans="2:4" ht="15">
      <c r="B9" s="60">
        <v>42641</v>
      </c>
      <c r="C9" s="61">
        <v>289401977</v>
      </c>
      <c r="D9" s="11" t="s">
        <v>1231</v>
      </c>
    </row>
    <row r="10" spans="2:4" ht="15">
      <c r="B10" s="60">
        <v>42648</v>
      </c>
      <c r="C10" s="61">
        <v>281812898</v>
      </c>
      <c r="D10" s="11" t="s">
        <v>1231</v>
      </c>
    </row>
    <row r="11" spans="2:4" ht="15">
      <c r="B11" s="60">
        <v>42655</v>
      </c>
      <c r="C11" s="61">
        <v>268344185</v>
      </c>
      <c r="D11" s="62" t="s">
        <v>1246</v>
      </c>
    </row>
    <row r="12" spans="2:4" ht="15">
      <c r="B12" s="60">
        <v>42662</v>
      </c>
      <c r="C12" s="61">
        <v>341255627</v>
      </c>
      <c r="D12" s="62" t="s">
        <v>1223</v>
      </c>
    </row>
    <row r="13" spans="2:4" ht="15">
      <c r="B13" s="60">
        <v>42669</v>
      </c>
      <c r="C13" s="61">
        <v>287113974</v>
      </c>
      <c r="D13" s="62" t="s">
        <v>1223</v>
      </c>
    </row>
    <row r="14" spans="2:4" ht="15">
      <c r="B14" s="60">
        <v>42676</v>
      </c>
      <c r="C14" s="61">
        <v>377795080</v>
      </c>
      <c r="D14" s="62" t="s">
        <v>1238</v>
      </c>
    </row>
    <row r="15" spans="2:4" ht="15">
      <c r="B15" s="60">
        <v>42683</v>
      </c>
      <c r="C15" s="63">
        <v>404525798</v>
      </c>
      <c r="D15" s="64" t="s">
        <v>1222</v>
      </c>
    </row>
    <row r="16" spans="2:4" ht="15">
      <c r="B16" s="60">
        <v>42690</v>
      </c>
      <c r="C16" s="63">
        <v>343945584</v>
      </c>
      <c r="D16" s="64" t="s">
        <v>1222</v>
      </c>
    </row>
    <row r="17" spans="2:4" ht="15">
      <c r="B17" s="60">
        <v>42697</v>
      </c>
      <c r="C17" s="63">
        <v>406502995</v>
      </c>
      <c r="D17" s="64" t="s">
        <v>1220</v>
      </c>
    </row>
    <row r="18" spans="2:4" ht="15">
      <c r="B18" s="60">
        <v>42704</v>
      </c>
      <c r="C18" s="65">
        <v>265804484</v>
      </c>
      <c r="D18" s="64" t="s">
        <v>1220</v>
      </c>
    </row>
    <row r="19" spans="2:4" ht="15">
      <c r="B19" s="60">
        <v>42711</v>
      </c>
      <c r="C19" s="65">
        <v>269446293</v>
      </c>
      <c r="D19" s="64" t="s">
        <v>1220</v>
      </c>
    </row>
    <row r="20" spans="2:4" ht="15">
      <c r="B20" s="60">
        <v>42718</v>
      </c>
      <c r="C20" s="65">
        <v>280818651</v>
      </c>
      <c r="D20" s="11" t="s">
        <v>1233</v>
      </c>
    </row>
    <row r="21" spans="2:4" ht="15">
      <c r="B21" s="60">
        <v>42725</v>
      </c>
      <c r="C21" s="65">
        <v>527936622</v>
      </c>
      <c r="D21" s="11" t="s">
        <v>97</v>
      </c>
    </row>
    <row r="22" spans="2:4" ht="15">
      <c r="B22" s="60">
        <v>42732</v>
      </c>
      <c r="C22" s="65">
        <v>672379097</v>
      </c>
      <c r="D22" s="11" t="s">
        <v>97</v>
      </c>
    </row>
    <row r="23" spans="2:4" ht="15">
      <c r="B23" s="60">
        <v>42739</v>
      </c>
      <c r="C23" s="65">
        <v>647684890</v>
      </c>
      <c r="D23" s="11" t="s">
        <v>97</v>
      </c>
    </row>
    <row r="24" spans="2:4" ht="15">
      <c r="B24" s="60">
        <v>42746</v>
      </c>
      <c r="C24" s="65">
        <v>448376673</v>
      </c>
      <c r="D24" s="11" t="s">
        <v>1225</v>
      </c>
    </row>
    <row r="25" spans="2:4" ht="15">
      <c r="B25" s="60">
        <v>42753</v>
      </c>
      <c r="C25" s="65">
        <v>383391010</v>
      </c>
      <c r="D25" s="66" t="s">
        <v>1229</v>
      </c>
    </row>
    <row r="26" spans="2:4" ht="15">
      <c r="B26" s="60">
        <v>42760</v>
      </c>
      <c r="C26" s="65">
        <v>388461541</v>
      </c>
      <c r="D26" s="66" t="s">
        <v>1240</v>
      </c>
    </row>
    <row r="27" spans="2:4" ht="15">
      <c r="B27" s="60">
        <v>42767</v>
      </c>
      <c r="C27" s="65">
        <v>354620133</v>
      </c>
      <c r="D27" s="66" t="s">
        <v>1240</v>
      </c>
    </row>
    <row r="28" spans="2:4" ht="15">
      <c r="B28" s="60">
        <v>42774</v>
      </c>
      <c r="C28" s="65">
        <v>326531838</v>
      </c>
      <c r="D28" s="66" t="s">
        <v>1262</v>
      </c>
    </row>
    <row r="29" spans="2:4" ht="15">
      <c r="B29" s="60">
        <v>42781</v>
      </c>
      <c r="C29" s="65">
        <v>469411739</v>
      </c>
      <c r="D29" s="66" t="s">
        <v>1190</v>
      </c>
    </row>
    <row r="30" spans="2:4" ht="15">
      <c r="B30" s="60">
        <v>42788</v>
      </c>
      <c r="C30" s="65">
        <v>336428793</v>
      </c>
      <c r="D30" s="66" t="s">
        <v>1190</v>
      </c>
    </row>
    <row r="31" spans="2:4" ht="15">
      <c r="B31" s="60">
        <v>42795</v>
      </c>
      <c r="C31" s="65">
        <v>283465660</v>
      </c>
      <c r="D31" s="66" t="s">
        <v>1172</v>
      </c>
    </row>
    <row r="32" spans="2:4" ht="15">
      <c r="B32" s="60">
        <v>42802</v>
      </c>
      <c r="C32" s="65">
        <v>323024047</v>
      </c>
      <c r="D32" s="66" t="s">
        <v>1167</v>
      </c>
    </row>
    <row r="33" spans="2:4" ht="15">
      <c r="B33" s="60">
        <v>42809</v>
      </c>
      <c r="C33" s="65">
        <v>393781734</v>
      </c>
      <c r="D33" s="66" t="s">
        <v>1380</v>
      </c>
    </row>
    <row r="34" spans="2:4" ht="15">
      <c r="B34" s="60">
        <v>42816</v>
      </c>
      <c r="C34" s="65">
        <v>337206298</v>
      </c>
      <c r="D34" s="66" t="s">
        <v>1152</v>
      </c>
    </row>
    <row r="35" spans="2:4" ht="15">
      <c r="B35" s="60">
        <v>42823</v>
      </c>
      <c r="C35" s="65">
        <v>395685357</v>
      </c>
      <c r="D35" s="66" t="s">
        <v>1144</v>
      </c>
    </row>
    <row r="36" spans="2:4" ht="15">
      <c r="B36" s="60">
        <v>42830</v>
      </c>
      <c r="C36" s="65">
        <v>306898579</v>
      </c>
      <c r="D36" s="66" t="s">
        <v>1144</v>
      </c>
    </row>
    <row r="37" spans="2:4" ht="15">
      <c r="B37" s="60">
        <v>42837</v>
      </c>
      <c r="C37" s="65">
        <v>321159449</v>
      </c>
      <c r="D37" s="66" t="s">
        <v>1144</v>
      </c>
    </row>
    <row r="38" spans="2:4" ht="15">
      <c r="B38" s="60">
        <v>42844</v>
      </c>
      <c r="C38" s="65">
        <v>662155640</v>
      </c>
      <c r="D38" s="66" t="s">
        <v>1127</v>
      </c>
    </row>
    <row r="39" spans="2:4" ht="15">
      <c r="B39" s="60">
        <v>42851</v>
      </c>
      <c r="C39" s="65">
        <v>364027699</v>
      </c>
      <c r="D39" s="66" t="s">
        <v>1127</v>
      </c>
    </row>
    <row r="40" spans="2:4" ht="15">
      <c r="B40" s="60">
        <v>42858</v>
      </c>
      <c r="C40" s="65">
        <v>309718749</v>
      </c>
      <c r="D40" s="66" t="s">
        <v>1127</v>
      </c>
    </row>
    <row r="41" spans="2:4" ht="15">
      <c r="B41" s="60">
        <v>42865</v>
      </c>
      <c r="C41" s="65">
        <v>345536304</v>
      </c>
      <c r="D41" s="66" t="s">
        <v>1105</v>
      </c>
    </row>
    <row r="42" spans="2:4" ht="15">
      <c r="B42" s="60">
        <v>42872</v>
      </c>
      <c r="C42" s="65">
        <v>284755275</v>
      </c>
      <c r="D42" s="66" t="s">
        <v>1105</v>
      </c>
    </row>
    <row r="43" spans="2:4" ht="15">
      <c r="B43" s="60">
        <v>42879</v>
      </c>
      <c r="C43" s="65">
        <v>295200745</v>
      </c>
      <c r="D43" s="66" t="s">
        <v>1096</v>
      </c>
    </row>
    <row r="44" spans="2:4" ht="15">
      <c r="B44" s="60">
        <v>42886</v>
      </c>
      <c r="C44" s="65">
        <v>335441078</v>
      </c>
      <c r="D44" s="66" t="s">
        <v>164</v>
      </c>
    </row>
    <row r="45" spans="2:4" ht="15">
      <c r="B45" s="60">
        <v>42893</v>
      </c>
      <c r="C45" s="65">
        <v>313079465</v>
      </c>
      <c r="D45" s="66" t="s">
        <v>164</v>
      </c>
    </row>
    <row r="46" spans="2:4" ht="15">
      <c r="B46" s="60">
        <v>42900</v>
      </c>
      <c r="C46" s="65">
        <v>290545594</v>
      </c>
      <c r="D46" s="66" t="s">
        <v>1081</v>
      </c>
    </row>
    <row r="47" spans="2:4" ht="15">
      <c r="B47" s="60">
        <v>42907</v>
      </c>
      <c r="C47" s="65">
        <v>356804719</v>
      </c>
      <c r="D47" s="66" t="s">
        <v>1080</v>
      </c>
    </row>
    <row r="48" spans="2:4" ht="15">
      <c r="B48" s="60">
        <v>42914</v>
      </c>
      <c r="C48" s="65">
        <v>315660451</v>
      </c>
      <c r="D48" s="66" t="s">
        <v>1381</v>
      </c>
    </row>
    <row r="49" spans="2:4" ht="15">
      <c r="B49" s="60">
        <v>42921</v>
      </c>
      <c r="C49" s="65">
        <v>491105169</v>
      </c>
      <c r="D49" s="67" t="s">
        <v>1070</v>
      </c>
    </row>
    <row r="50" spans="2:4" ht="15">
      <c r="B50" s="60">
        <v>42928</v>
      </c>
      <c r="C50" s="65">
        <v>425497193</v>
      </c>
      <c r="D50" s="67" t="s">
        <v>1070</v>
      </c>
    </row>
    <row r="51" spans="2:4" ht="15">
      <c r="B51" s="60">
        <v>42935</v>
      </c>
      <c r="C51" s="65">
        <v>481221501</v>
      </c>
      <c r="D51" s="66" t="s">
        <v>1063</v>
      </c>
    </row>
    <row r="52" spans="2:4" ht="15">
      <c r="B52" s="60">
        <v>42942</v>
      </c>
      <c r="C52" s="65">
        <v>458111172</v>
      </c>
      <c r="D52" s="66" t="s">
        <v>1060</v>
      </c>
    </row>
    <row r="53" spans="2:4" ht="15">
      <c r="B53" s="60">
        <v>42949</v>
      </c>
      <c r="C53" s="65">
        <v>321363775</v>
      </c>
      <c r="D53" s="66" t="s">
        <v>1060</v>
      </c>
    </row>
    <row r="54" spans="2:4" ht="15">
      <c r="B54" s="60">
        <v>42956</v>
      </c>
      <c r="C54" s="65">
        <v>393578747</v>
      </c>
      <c r="D54" s="66" t="s">
        <v>1050</v>
      </c>
    </row>
    <row r="55" spans="2:4" ht="15">
      <c r="B55" s="60">
        <v>42963</v>
      </c>
      <c r="C55" s="65">
        <v>464829698</v>
      </c>
      <c r="D55" s="66" t="s">
        <v>1046</v>
      </c>
    </row>
    <row r="56" spans="2:4" ht="15">
      <c r="B56" s="60">
        <v>42970</v>
      </c>
      <c r="C56" s="65">
        <v>449523761</v>
      </c>
      <c r="D56" s="66" t="s">
        <v>1382</v>
      </c>
    </row>
    <row r="57" spans="2:4" ht="15">
      <c r="B57" s="60">
        <v>42977</v>
      </c>
      <c r="C57" s="65">
        <v>326888184</v>
      </c>
      <c r="D57" s="66" t="s">
        <v>1027</v>
      </c>
    </row>
    <row r="58" spans="2:4" ht="15">
      <c r="B58" s="60">
        <v>42984</v>
      </c>
      <c r="C58" s="65">
        <v>279936040</v>
      </c>
      <c r="D58" s="66" t="s">
        <v>1024</v>
      </c>
    </row>
    <row r="59" spans="2:4" ht="15">
      <c r="B59" s="68">
        <v>42991</v>
      </c>
      <c r="C59" s="65">
        <v>346406893</v>
      </c>
      <c r="D59" s="27" t="s">
        <v>1383</v>
      </c>
    </row>
    <row r="60" spans="2:4" ht="15">
      <c r="B60" s="60">
        <v>42998</v>
      </c>
      <c r="C60" s="65">
        <v>326293940</v>
      </c>
      <c r="D60" s="27" t="s">
        <v>1383</v>
      </c>
    </row>
    <row r="61" spans="2:4" ht="15">
      <c r="B61" s="60">
        <v>43005</v>
      </c>
      <c r="C61" s="65">
        <v>325680771</v>
      </c>
      <c r="D61" s="27" t="s">
        <v>994</v>
      </c>
    </row>
    <row r="62" spans="2:4" ht="15">
      <c r="B62" s="60">
        <v>43012</v>
      </c>
      <c r="C62" s="65">
        <v>240473386</v>
      </c>
      <c r="D62" s="27" t="s">
        <v>994</v>
      </c>
    </row>
    <row r="63" spans="2:4" ht="15">
      <c r="B63" s="60">
        <v>43019</v>
      </c>
      <c r="C63" s="65">
        <v>265986575</v>
      </c>
      <c r="D63" s="27" t="s">
        <v>978</v>
      </c>
    </row>
    <row r="64" spans="2:4" ht="15">
      <c r="B64" s="60">
        <v>43026</v>
      </c>
      <c r="C64" s="65">
        <v>239179979</v>
      </c>
      <c r="D64" s="27" t="s">
        <v>972</v>
      </c>
    </row>
    <row r="65" spans="2:4" ht="15">
      <c r="B65" s="60">
        <v>43033</v>
      </c>
      <c r="C65" s="65">
        <v>355020814</v>
      </c>
      <c r="D65" s="27" t="s">
        <v>966</v>
      </c>
    </row>
    <row r="66" spans="2:4" ht="15">
      <c r="B66" s="60">
        <v>43040</v>
      </c>
      <c r="C66" s="65">
        <v>308968596</v>
      </c>
      <c r="D66" s="27" t="s">
        <v>956</v>
      </c>
    </row>
    <row r="67" spans="2:4" ht="15">
      <c r="B67" s="60">
        <v>43047</v>
      </c>
      <c r="C67" s="65">
        <v>507897538</v>
      </c>
      <c r="D67" s="27" t="s">
        <v>98</v>
      </c>
    </row>
    <row r="68" spans="2:4" ht="15">
      <c r="B68" s="60">
        <v>43054</v>
      </c>
      <c r="C68" s="65">
        <v>425996690</v>
      </c>
      <c r="D68" s="27" t="s">
        <v>98</v>
      </c>
    </row>
    <row r="69" spans="2:4" ht="15">
      <c r="B69" s="60">
        <v>43061</v>
      </c>
      <c r="C69" s="65">
        <v>446100593</v>
      </c>
      <c r="D69" s="27" t="s">
        <v>941</v>
      </c>
    </row>
    <row r="70" spans="2:4" ht="15">
      <c r="B70" s="60">
        <v>43068</v>
      </c>
      <c r="C70" s="65">
        <v>396557747</v>
      </c>
      <c r="D70" s="27" t="s">
        <v>149</v>
      </c>
    </row>
    <row r="71" spans="2:4" ht="15">
      <c r="B71" s="60">
        <v>43075</v>
      </c>
      <c r="C71" s="65">
        <v>303441291</v>
      </c>
      <c r="D71" s="27" t="s">
        <v>149</v>
      </c>
    </row>
    <row r="72" spans="2:4" ht="15">
      <c r="B72" s="60">
        <v>43082</v>
      </c>
      <c r="C72" s="65">
        <v>295098469</v>
      </c>
      <c r="D72" s="27" t="s">
        <v>927</v>
      </c>
    </row>
    <row r="73" spans="2:4" ht="15">
      <c r="B73" s="60">
        <v>43089</v>
      </c>
      <c r="C73" s="65">
        <v>756050265</v>
      </c>
      <c r="D73" s="27" t="s">
        <v>102</v>
      </c>
    </row>
    <row r="74" spans="2:4" ht="15">
      <c r="B74" s="60">
        <v>43096</v>
      </c>
      <c r="C74" s="65">
        <v>657174147</v>
      </c>
      <c r="D74" s="27" t="s">
        <v>102</v>
      </c>
    </row>
    <row r="75" spans="2:4" ht="15" customHeight="1">
      <c r="B75" s="60">
        <v>43103</v>
      </c>
      <c r="C75" s="65">
        <v>771209075</v>
      </c>
      <c r="D75" s="27" t="s">
        <v>102</v>
      </c>
    </row>
    <row r="76" spans="2:4" ht="15">
      <c r="B76" s="60">
        <v>43110</v>
      </c>
      <c r="C76" s="65">
        <v>436275752</v>
      </c>
      <c r="D76" s="27" t="s">
        <v>1384</v>
      </c>
    </row>
    <row r="77" spans="2:4" ht="15">
      <c r="B77" s="60">
        <v>43117</v>
      </c>
      <c r="C77" s="65">
        <v>386301671</v>
      </c>
      <c r="D77" s="27" t="s">
        <v>1384</v>
      </c>
    </row>
    <row r="78" spans="2:4" ht="15">
      <c r="B78" s="60">
        <v>43124</v>
      </c>
      <c r="C78" s="65">
        <v>336447305</v>
      </c>
      <c r="D78" s="27" t="s">
        <v>883</v>
      </c>
    </row>
    <row r="79" spans="2:4" ht="15">
      <c r="B79" s="60">
        <v>43131</v>
      </c>
      <c r="C79" s="65">
        <v>339835532</v>
      </c>
      <c r="D79" s="27" t="s">
        <v>879</v>
      </c>
    </row>
    <row r="80" spans="2:4" ht="15">
      <c r="B80" s="60">
        <v>43132</v>
      </c>
      <c r="C80" s="65">
        <v>308058508</v>
      </c>
      <c r="D80" s="27" t="s">
        <v>879</v>
      </c>
    </row>
    <row r="81" spans="2:4" ht="15">
      <c r="B81" s="60">
        <v>43139</v>
      </c>
      <c r="C81" s="65">
        <v>421660121</v>
      </c>
      <c r="D81" s="27" t="s">
        <v>868</v>
      </c>
    </row>
    <row r="82" spans="2:4" ht="15">
      <c r="B82" s="60">
        <v>43146</v>
      </c>
      <c r="C82" s="65">
        <v>559419651</v>
      </c>
      <c r="D82" s="27" t="s">
        <v>865</v>
      </c>
    </row>
    <row r="83" spans="2:4" ht="15">
      <c r="B83" s="60">
        <v>43153</v>
      </c>
      <c r="C83" s="65">
        <v>420634874</v>
      </c>
      <c r="D83" s="27" t="s">
        <v>865</v>
      </c>
    </row>
    <row r="84" spans="2:4" ht="15">
      <c r="B84" s="60">
        <v>43160</v>
      </c>
      <c r="C84" s="65">
        <v>357088250</v>
      </c>
      <c r="D84" s="27" t="s">
        <v>865</v>
      </c>
    </row>
    <row r="85" spans="2:4" ht="15">
      <c r="B85" s="60">
        <v>43167</v>
      </c>
      <c r="C85" s="65">
        <v>256002054</v>
      </c>
      <c r="D85" s="27" t="s">
        <v>848</v>
      </c>
    </row>
    <row r="86" spans="2:4" ht="15">
      <c r="B86" s="60">
        <v>43174</v>
      </c>
      <c r="C86" s="65">
        <v>566370635</v>
      </c>
      <c r="D86" s="27" t="s">
        <v>763</v>
      </c>
    </row>
    <row r="87" spans="2:4" ht="15">
      <c r="B87" s="60">
        <v>43181</v>
      </c>
      <c r="C87" s="65">
        <v>306451601</v>
      </c>
      <c r="D87" s="27" t="s">
        <v>832</v>
      </c>
    </row>
    <row r="88" spans="2:4" ht="15">
      <c r="B88" s="60">
        <v>43188</v>
      </c>
      <c r="C88" s="65">
        <v>512384643</v>
      </c>
      <c r="D88" s="27" t="s">
        <v>817</v>
      </c>
    </row>
    <row r="89" spans="2:4" ht="15">
      <c r="B89" s="60">
        <v>43195</v>
      </c>
      <c r="C89" s="65">
        <v>267692457</v>
      </c>
      <c r="D89" s="27" t="s">
        <v>814</v>
      </c>
    </row>
    <row r="90" spans="2:4" ht="15">
      <c r="B90" s="60">
        <v>43202</v>
      </c>
      <c r="C90" s="65">
        <v>191071252</v>
      </c>
      <c r="D90" s="27" t="s">
        <v>811</v>
      </c>
    </row>
    <row r="91" spans="2:4" ht="15">
      <c r="B91" s="60">
        <v>43209</v>
      </c>
      <c r="C91" s="65">
        <v>152160473</v>
      </c>
      <c r="D91" s="27" t="s">
        <v>811</v>
      </c>
    </row>
    <row r="92" spans="2:4" ht="15">
      <c r="B92" s="60">
        <v>43216</v>
      </c>
      <c r="C92" s="65">
        <v>627324721</v>
      </c>
      <c r="D92" s="27" t="s">
        <v>761</v>
      </c>
    </row>
    <row r="93" spans="2:4" ht="15">
      <c r="B93" s="60">
        <v>43223</v>
      </c>
      <c r="C93" s="65">
        <v>338817321</v>
      </c>
      <c r="D93" s="27" t="s">
        <v>761</v>
      </c>
    </row>
    <row r="94" spans="2:4" ht="15">
      <c r="B94" s="60">
        <v>43230</v>
      </c>
      <c r="C94" s="65">
        <v>284685786</v>
      </c>
      <c r="D94" s="27" t="s">
        <v>761</v>
      </c>
    </row>
    <row r="95" spans="2:4" ht="15">
      <c r="B95" s="60">
        <v>43237</v>
      </c>
      <c r="C95" s="65">
        <v>515394196</v>
      </c>
      <c r="D95" s="27" t="s">
        <v>756</v>
      </c>
    </row>
    <row r="96" spans="2:4" ht="15">
      <c r="B96" s="60">
        <v>43244</v>
      </c>
      <c r="C96" s="65">
        <v>391474999</v>
      </c>
      <c r="D96" s="27" t="s">
        <v>754</v>
      </c>
    </row>
    <row r="97" spans="2:4" ht="15">
      <c r="B97" s="60">
        <v>43251</v>
      </c>
      <c r="C97" s="65">
        <v>310207387</v>
      </c>
      <c r="D97" s="27" t="s">
        <v>754</v>
      </c>
    </row>
    <row r="98" spans="2:4" ht="15">
      <c r="B98" s="60">
        <v>43258</v>
      </c>
      <c r="C98" s="65">
        <v>476583385</v>
      </c>
      <c r="D98" s="27" t="s">
        <v>742</v>
      </c>
    </row>
    <row r="99" spans="2:4" ht="15">
      <c r="B99" s="60">
        <v>43265</v>
      </c>
      <c r="C99" s="65">
        <v>398204863</v>
      </c>
      <c r="D99" s="27" t="s">
        <v>742</v>
      </c>
    </row>
    <row r="100" spans="2:4" ht="15">
      <c r="B100" s="60">
        <v>43272</v>
      </c>
      <c r="C100" s="65">
        <v>429895538</v>
      </c>
      <c r="D100" s="27" t="s">
        <v>742</v>
      </c>
    </row>
    <row r="101" spans="2:4" ht="15">
      <c r="B101" s="60">
        <v>43279</v>
      </c>
      <c r="C101" s="65">
        <v>319869520</v>
      </c>
      <c r="D101" s="27" t="s">
        <v>742</v>
      </c>
    </row>
    <row r="102" spans="2:4" ht="15">
      <c r="B102" s="60">
        <v>43286</v>
      </c>
      <c r="C102" s="65">
        <v>445569428</v>
      </c>
      <c r="D102" s="27" t="s">
        <v>697</v>
      </c>
    </row>
    <row r="103" spans="2:4" ht="15">
      <c r="B103" s="60">
        <v>43293</v>
      </c>
      <c r="C103" s="65">
        <v>476403814</v>
      </c>
      <c r="D103" s="27" t="s">
        <v>623</v>
      </c>
    </row>
    <row r="104" spans="2:4" ht="15">
      <c r="B104" s="60">
        <v>43300</v>
      </c>
      <c r="C104" s="65">
        <v>586985402</v>
      </c>
      <c r="D104" s="27" t="s">
        <v>682</v>
      </c>
    </row>
    <row r="105" spans="2:4" ht="15">
      <c r="B105" s="60">
        <v>43307</v>
      </c>
      <c r="C105" s="65">
        <v>569695891</v>
      </c>
      <c r="D105" s="27" t="s">
        <v>682</v>
      </c>
    </row>
    <row r="106" spans="2:4" ht="15">
      <c r="B106" s="60">
        <v>43314</v>
      </c>
      <c r="C106" s="65">
        <v>502008115</v>
      </c>
      <c r="D106" s="27" t="s">
        <v>684</v>
      </c>
    </row>
    <row r="107" spans="2:4" ht="15">
      <c r="B107" s="60">
        <v>43321</v>
      </c>
      <c r="C107" s="65">
        <v>496159807</v>
      </c>
      <c r="D107" s="27" t="s">
        <v>687</v>
      </c>
    </row>
    <row r="108" spans="2:4" ht="15">
      <c r="B108" s="60">
        <v>43328</v>
      </c>
      <c r="C108" s="65">
        <v>417766600</v>
      </c>
      <c r="D108" s="27" t="s">
        <v>687</v>
      </c>
    </row>
    <row r="109" spans="2:4" ht="15">
      <c r="B109" s="60">
        <v>43335</v>
      </c>
      <c r="C109" s="65">
        <v>443188884</v>
      </c>
      <c r="D109" s="27" t="s">
        <v>666</v>
      </c>
    </row>
    <row r="110" spans="2:4" ht="15">
      <c r="B110" s="60">
        <v>43342</v>
      </c>
      <c r="C110" s="65">
        <v>273565018</v>
      </c>
      <c r="D110" s="27" t="s">
        <v>666</v>
      </c>
    </row>
    <row r="111" spans="2:4" ht="15">
      <c r="B111" s="60">
        <v>43349</v>
      </c>
      <c r="C111" s="65">
        <v>313930166</v>
      </c>
      <c r="D111" s="27" t="s">
        <v>670</v>
      </c>
    </row>
    <row r="112" spans="2:4" ht="15">
      <c r="B112" s="60">
        <v>43356</v>
      </c>
      <c r="C112" s="65">
        <v>322235268</v>
      </c>
      <c r="D112" s="27" t="s">
        <v>680</v>
      </c>
    </row>
    <row r="113" spans="2:4" ht="15">
      <c r="B113" s="60">
        <v>43363</v>
      </c>
      <c r="C113" s="65">
        <v>327876488</v>
      </c>
      <c r="D113" s="27" t="s">
        <v>619</v>
      </c>
    </row>
    <row r="114" spans="2:4" ht="15">
      <c r="B114" s="60">
        <v>43370</v>
      </c>
      <c r="C114" s="65">
        <v>297086389</v>
      </c>
      <c r="D114" s="27" t="s">
        <v>619</v>
      </c>
    </row>
    <row r="115" spans="2:4" ht="15">
      <c r="B115" s="60">
        <v>43377</v>
      </c>
      <c r="C115" s="65">
        <v>426142451</v>
      </c>
      <c r="D115" s="27" t="s">
        <v>616</v>
      </c>
    </row>
    <row r="116" spans="2:4" ht="15">
      <c r="B116" s="60">
        <v>43384</v>
      </c>
      <c r="C116" s="65">
        <v>304936286</v>
      </c>
      <c r="D116" s="27" t="s">
        <v>616</v>
      </c>
    </row>
    <row r="117" spans="2:4" ht="15">
      <c r="B117" s="60">
        <v>43391</v>
      </c>
      <c r="C117" s="65">
        <v>459833828</v>
      </c>
      <c r="D117" s="27" t="s">
        <v>616</v>
      </c>
    </row>
    <row r="118" spans="2:4" ht="15">
      <c r="B118" s="60">
        <v>43398</v>
      </c>
      <c r="C118" s="65">
        <v>344853003</v>
      </c>
      <c r="D118" s="27" t="s">
        <v>633</v>
      </c>
    </row>
    <row r="119" spans="2:4" ht="15">
      <c r="B119" s="60">
        <v>43405</v>
      </c>
      <c r="C119" s="65">
        <v>490944384</v>
      </c>
      <c r="D119" s="27" t="s">
        <v>76</v>
      </c>
    </row>
    <row r="120" spans="2:4" ht="15">
      <c r="B120" s="60">
        <v>43412</v>
      </c>
      <c r="C120" s="65">
        <v>353312537</v>
      </c>
      <c r="D120" s="27" t="s">
        <v>76</v>
      </c>
    </row>
    <row r="121" spans="2:4" ht="15">
      <c r="B121" s="60">
        <v>43419</v>
      </c>
      <c r="C121" s="65">
        <v>463245439</v>
      </c>
      <c r="D121" s="27" t="s">
        <v>548</v>
      </c>
    </row>
    <row r="122" spans="2:4" ht="15">
      <c r="B122" s="60">
        <v>43426</v>
      </c>
      <c r="C122" s="65">
        <v>352516990</v>
      </c>
      <c r="D122" s="27" t="s">
        <v>548</v>
      </c>
    </row>
    <row r="123" spans="2:4" ht="15">
      <c r="B123" s="60">
        <v>43433</v>
      </c>
      <c r="C123" s="65">
        <v>273968322</v>
      </c>
      <c r="D123" s="27" t="s">
        <v>76</v>
      </c>
    </row>
    <row r="124" spans="2:4" ht="15">
      <c r="B124" s="60">
        <v>43440</v>
      </c>
      <c r="C124" s="65">
        <v>433324548</v>
      </c>
      <c r="D124" s="27" t="s">
        <v>554</v>
      </c>
    </row>
    <row r="125" spans="2:4" ht="15">
      <c r="B125" s="60">
        <v>43447</v>
      </c>
      <c r="C125" s="65">
        <v>475627377</v>
      </c>
      <c r="D125" s="66" t="s">
        <v>522</v>
      </c>
    </row>
    <row r="126" spans="2:4" ht="15">
      <c r="B126" s="60">
        <v>43454</v>
      </c>
      <c r="C126" s="65">
        <v>535084591</v>
      </c>
      <c r="D126" s="66" t="s">
        <v>522</v>
      </c>
    </row>
    <row r="127" spans="2:4" ht="15">
      <c r="B127" s="60">
        <v>43461</v>
      </c>
      <c r="C127" s="65">
        <v>831289488</v>
      </c>
      <c r="D127" s="66" t="s">
        <v>522</v>
      </c>
    </row>
    <row r="128" spans="2:4" ht="15">
      <c r="B128" s="60">
        <v>43468</v>
      </c>
      <c r="C128" s="65">
        <v>416487012</v>
      </c>
      <c r="D128" s="66" t="s">
        <v>522</v>
      </c>
    </row>
    <row r="129" spans="2:4" ht="15">
      <c r="B129" s="60">
        <v>43475</v>
      </c>
      <c r="C129" s="65">
        <v>436574288</v>
      </c>
      <c r="D129" s="66" t="s">
        <v>439</v>
      </c>
    </row>
    <row r="130" spans="2:4" ht="15">
      <c r="B130" s="60">
        <v>43482</v>
      </c>
      <c r="C130" s="65">
        <v>432996329.4</v>
      </c>
      <c r="D130" s="66" t="s">
        <v>509</v>
      </c>
    </row>
    <row r="131" spans="2:4" ht="15">
      <c r="B131" s="60">
        <v>43489</v>
      </c>
      <c r="C131" s="65">
        <v>376282890</v>
      </c>
      <c r="D131" s="66" t="s">
        <v>498</v>
      </c>
    </row>
    <row r="132" spans="2:4" ht="15">
      <c r="B132" s="60">
        <v>43496</v>
      </c>
      <c r="C132" s="65">
        <v>344197918</v>
      </c>
      <c r="D132" s="66" t="s">
        <v>498</v>
      </c>
    </row>
    <row r="133" spans="2:4" ht="15">
      <c r="B133" s="60">
        <v>43503</v>
      </c>
      <c r="C133" s="65">
        <v>355016497</v>
      </c>
      <c r="D133" s="66" t="s">
        <v>478</v>
      </c>
    </row>
    <row r="134" spans="2:4" ht="15">
      <c r="B134" s="60">
        <v>43510</v>
      </c>
      <c r="C134" s="65">
        <v>460671071</v>
      </c>
      <c r="D134" s="66" t="s">
        <v>486</v>
      </c>
    </row>
    <row r="135" spans="2:4" ht="15">
      <c r="B135" s="60">
        <v>43517</v>
      </c>
      <c r="C135" s="65">
        <v>527533116</v>
      </c>
      <c r="D135" s="66" t="s">
        <v>429</v>
      </c>
    </row>
    <row r="136" spans="2:4" ht="15">
      <c r="B136" s="69">
        <v>43524</v>
      </c>
      <c r="C136" s="70">
        <v>388491293</v>
      </c>
      <c r="D136" s="71" t="s">
        <v>429</v>
      </c>
    </row>
    <row r="137" spans="2:4" ht="15">
      <c r="B137" s="69">
        <v>43531</v>
      </c>
      <c r="C137" s="70">
        <v>533344061</v>
      </c>
      <c r="D137" s="71" t="s">
        <v>1385</v>
      </c>
    </row>
    <row r="138" spans="2:4" ht="15">
      <c r="B138" s="69">
        <v>43538</v>
      </c>
      <c r="C138" s="70">
        <v>465260058</v>
      </c>
      <c r="D138" s="71" t="s">
        <v>1385</v>
      </c>
    </row>
    <row r="139" spans="2:4" ht="15">
      <c r="B139" s="69">
        <v>43545</v>
      </c>
      <c r="C139" s="70">
        <v>260185948</v>
      </c>
      <c r="D139" s="71" t="s">
        <v>1385</v>
      </c>
    </row>
    <row r="140" spans="2:4" ht="15">
      <c r="B140" s="69">
        <v>43552</v>
      </c>
      <c r="C140" s="70">
        <v>209657510</v>
      </c>
      <c r="D140" s="71" t="s">
        <v>1385</v>
      </c>
    </row>
    <row r="141" spans="2:4" ht="15">
      <c r="B141" s="69">
        <v>43559</v>
      </c>
      <c r="C141" s="70">
        <v>332499088</v>
      </c>
      <c r="D141" s="71" t="s">
        <v>399</v>
      </c>
    </row>
    <row r="142" spans="2:4" ht="15">
      <c r="B142" s="69">
        <v>43566</v>
      </c>
      <c r="C142" s="70">
        <v>320220789</v>
      </c>
      <c r="D142" s="71" t="s">
        <v>399</v>
      </c>
    </row>
    <row r="143" spans="2:4" ht="15">
      <c r="B143" s="69">
        <v>43573</v>
      </c>
      <c r="C143" s="70">
        <v>330580192</v>
      </c>
      <c r="D143" s="71" t="s">
        <v>424</v>
      </c>
    </row>
    <row r="144" spans="2:4" ht="15">
      <c r="B144" s="69">
        <v>43580</v>
      </c>
      <c r="C144" s="70">
        <v>903108117</v>
      </c>
      <c r="D144" s="71" t="s">
        <v>329</v>
      </c>
    </row>
    <row r="145" spans="2:4" ht="15">
      <c r="B145" s="69">
        <v>43587</v>
      </c>
      <c r="C145" s="70">
        <v>439403048</v>
      </c>
      <c r="D145" s="71" t="s">
        <v>329</v>
      </c>
    </row>
    <row r="146" spans="2:4" ht="15">
      <c r="B146" s="69">
        <v>43594</v>
      </c>
      <c r="C146" s="70">
        <v>407343186</v>
      </c>
      <c r="D146" s="71" t="s">
        <v>329</v>
      </c>
    </row>
    <row r="147" spans="2:4" ht="15">
      <c r="B147" s="69">
        <v>43601</v>
      </c>
      <c r="C147" s="70">
        <v>343112639.95</v>
      </c>
      <c r="D147" s="71" t="s">
        <v>360</v>
      </c>
    </row>
    <row r="148" spans="2:4" ht="15">
      <c r="B148" s="69">
        <v>43608</v>
      </c>
      <c r="C148" s="70">
        <v>364054506</v>
      </c>
      <c r="D148" s="71" t="s">
        <v>304</v>
      </c>
    </row>
    <row r="149" spans="2:4" ht="15">
      <c r="B149" s="69">
        <v>43615</v>
      </c>
      <c r="C149" s="70">
        <v>291977909</v>
      </c>
      <c r="D149" s="71" t="s">
        <v>304</v>
      </c>
    </row>
    <row r="150" spans="2:4" ht="15">
      <c r="B150" s="69">
        <v>43622</v>
      </c>
      <c r="C150" s="70">
        <v>319874210</v>
      </c>
      <c r="D150" s="71" t="s">
        <v>304</v>
      </c>
    </row>
    <row r="151" spans="2:4" ht="15">
      <c r="B151" s="69">
        <v>43629</v>
      </c>
      <c r="C151" s="70">
        <v>266152180</v>
      </c>
      <c r="D151" s="71" t="s">
        <v>356</v>
      </c>
    </row>
    <row r="152" spans="2:4" ht="15">
      <c r="B152" s="69">
        <v>43636</v>
      </c>
      <c r="C152" s="70">
        <v>327372436</v>
      </c>
      <c r="D152" s="71" t="s">
        <v>311</v>
      </c>
    </row>
    <row r="153" spans="2:4" ht="15">
      <c r="B153" s="69">
        <v>43643</v>
      </c>
      <c r="C153" s="70">
        <v>344801561</v>
      </c>
      <c r="D153" s="71" t="s">
        <v>339</v>
      </c>
    </row>
    <row r="154" spans="2:4" ht="15">
      <c r="B154" s="69">
        <v>43650</v>
      </c>
      <c r="C154" s="70">
        <v>579893514</v>
      </c>
      <c r="D154" s="71" t="s">
        <v>93</v>
      </c>
    </row>
    <row r="155" spans="2:4" ht="15">
      <c r="B155" s="69">
        <v>43657</v>
      </c>
      <c r="C155" s="70">
        <v>489176908</v>
      </c>
      <c r="D155" s="71" t="s">
        <v>296</v>
      </c>
    </row>
    <row r="156" spans="2:4" ht="15">
      <c r="B156" s="69">
        <v>43664</v>
      </c>
      <c r="C156" s="70">
        <v>483028072</v>
      </c>
      <c r="D156" s="71" t="s">
        <v>95</v>
      </c>
    </row>
    <row r="157" spans="2:4" ht="15">
      <c r="B157" s="69">
        <v>43671</v>
      </c>
      <c r="C157" s="70">
        <v>419295519</v>
      </c>
      <c r="D157" s="71" t="s">
        <v>95</v>
      </c>
    </row>
    <row r="158" spans="2:4" ht="15">
      <c r="B158" s="69">
        <v>43678</v>
      </c>
      <c r="C158" s="70">
        <v>461285831</v>
      </c>
      <c r="D158" s="71" t="s">
        <v>309</v>
      </c>
    </row>
    <row r="159" spans="2:4" ht="15">
      <c r="B159" s="69">
        <v>43685</v>
      </c>
      <c r="C159" s="70">
        <v>375999108</v>
      </c>
      <c r="D159" s="71" t="s">
        <v>309</v>
      </c>
    </row>
    <row r="160" spans="2:4" ht="15">
      <c r="B160" s="69">
        <v>43692</v>
      </c>
      <c r="C160" s="70">
        <v>537280319</v>
      </c>
      <c r="D160" s="71" t="s">
        <v>152</v>
      </c>
    </row>
    <row r="161" spans="2:4" ht="15">
      <c r="B161" s="69">
        <v>43699</v>
      </c>
      <c r="C161" s="70">
        <v>398706227</v>
      </c>
      <c r="D161" s="71" t="s">
        <v>152</v>
      </c>
    </row>
    <row r="162" spans="2:4" ht="15">
      <c r="B162" s="69">
        <v>43706</v>
      </c>
      <c r="C162" s="70">
        <v>261710811</v>
      </c>
      <c r="D162" s="71" t="s">
        <v>152</v>
      </c>
    </row>
    <row r="163" spans="2:4" ht="15">
      <c r="B163" s="69">
        <v>43713</v>
      </c>
      <c r="C163" s="70">
        <v>373046671</v>
      </c>
      <c r="D163" s="71" t="s">
        <v>284</v>
      </c>
    </row>
    <row r="164" spans="2:4" ht="15">
      <c r="B164" s="69">
        <v>43720</v>
      </c>
      <c r="C164" s="70">
        <v>236362445</v>
      </c>
      <c r="D164" s="71" t="s">
        <v>284</v>
      </c>
    </row>
    <row r="165" spans="2:4" ht="15">
      <c r="B165" s="69">
        <v>43727</v>
      </c>
      <c r="C165" s="70">
        <v>254855443</v>
      </c>
      <c r="D165" s="71" t="s">
        <v>274</v>
      </c>
    </row>
    <row r="166" spans="2:4" ht="15">
      <c r="B166" s="69">
        <v>43734</v>
      </c>
      <c r="C166" s="70">
        <v>279045780</v>
      </c>
      <c r="D166" s="71" t="s">
        <v>246</v>
      </c>
    </row>
    <row r="167" spans="2:4" ht="15">
      <c r="B167" s="69">
        <v>43741</v>
      </c>
      <c r="C167" s="70">
        <v>419920734</v>
      </c>
      <c r="D167" s="71" t="s">
        <v>127</v>
      </c>
    </row>
    <row r="168" spans="2:4" ht="15">
      <c r="B168" s="69">
        <v>43748</v>
      </c>
      <c r="C168" s="70">
        <v>351898248</v>
      </c>
      <c r="D168" s="71" t="s">
        <v>127</v>
      </c>
    </row>
    <row r="169" spans="2:4" ht="15">
      <c r="B169" s="69">
        <v>43755</v>
      </c>
      <c r="C169" s="72">
        <v>399764097</v>
      </c>
      <c r="D169" s="27" t="s">
        <v>127</v>
      </c>
    </row>
    <row r="170" spans="2:4" ht="15">
      <c r="B170" s="69">
        <v>43762</v>
      </c>
      <c r="C170" s="73">
        <v>332984398</v>
      </c>
      <c r="D170" s="27" t="s">
        <v>127</v>
      </c>
    </row>
    <row r="171" spans="2:4" ht="15">
      <c r="B171" s="69">
        <v>43769</v>
      </c>
      <c r="C171" s="73">
        <v>449031321</v>
      </c>
      <c r="D171" s="27" t="s">
        <v>1386</v>
      </c>
    </row>
    <row r="172" spans="2:4" ht="15">
      <c r="B172" s="69">
        <v>43776</v>
      </c>
      <c r="C172" s="73">
        <v>366779171</v>
      </c>
      <c r="D172" s="27" t="s">
        <v>210</v>
      </c>
    </row>
    <row r="173" spans="2:4" ht="15">
      <c r="B173" s="69">
        <v>43783</v>
      </c>
      <c r="C173" s="73">
        <v>364473277.26</v>
      </c>
      <c r="D173" s="27" t="s">
        <v>88</v>
      </c>
    </row>
    <row r="174" spans="2:4" ht="15">
      <c r="B174" s="69">
        <v>43790</v>
      </c>
      <c r="C174" s="73">
        <v>541693780</v>
      </c>
      <c r="D174" s="27" t="s">
        <v>86</v>
      </c>
    </row>
    <row r="175" spans="2:4" ht="15">
      <c r="B175" s="74">
        <v>43797</v>
      </c>
      <c r="C175" s="73">
        <v>353225069</v>
      </c>
      <c r="D175" s="27" t="s">
        <v>86</v>
      </c>
    </row>
    <row r="176" spans="2:4" ht="15">
      <c r="B176" s="74">
        <v>43804</v>
      </c>
      <c r="C176" s="73">
        <v>301622270</v>
      </c>
      <c r="D176" s="27" t="s">
        <v>86</v>
      </c>
    </row>
    <row r="177" spans="2:4" ht="15">
      <c r="B177" s="74">
        <v>43811</v>
      </c>
      <c r="C177" s="73">
        <v>360294226</v>
      </c>
      <c r="D177" s="27" t="s">
        <v>74</v>
      </c>
    </row>
    <row r="178" spans="2:4" ht="15">
      <c r="B178" s="74">
        <v>43818</v>
      </c>
      <c r="C178" s="73">
        <v>835924592</v>
      </c>
      <c r="D178" s="27" t="s">
        <v>91</v>
      </c>
    </row>
    <row r="179" spans="2:4" ht="15">
      <c r="B179" s="74">
        <v>43825</v>
      </c>
      <c r="C179" s="73">
        <v>898391067</v>
      </c>
      <c r="D179" s="27" t="s">
        <v>91</v>
      </c>
    </row>
    <row r="180" spans="2:4" ht="15">
      <c r="B180" s="74">
        <v>43832</v>
      </c>
      <c r="C180" s="73">
        <v>547315473</v>
      </c>
      <c r="D180" s="27" t="s">
        <v>91</v>
      </c>
    </row>
    <row r="181" spans="2:4" ht="15">
      <c r="B181" s="74">
        <v>43839</v>
      </c>
      <c r="C181" s="73">
        <v>336299091</v>
      </c>
      <c r="D181" s="27" t="s">
        <v>81</v>
      </c>
    </row>
    <row r="182" spans="2:4" ht="15">
      <c r="B182" s="74">
        <v>43846</v>
      </c>
      <c r="C182" s="73">
        <v>453198840</v>
      </c>
      <c r="D182" s="27" t="s">
        <v>49</v>
      </c>
    </row>
    <row r="183" spans="2:4" ht="15">
      <c r="B183" s="74">
        <v>43853</v>
      </c>
      <c r="C183" s="73">
        <v>404405312</v>
      </c>
      <c r="D183" s="27" t="s">
        <v>49</v>
      </c>
    </row>
    <row r="184" spans="2:4" ht="15">
      <c r="B184" s="74">
        <v>43860</v>
      </c>
      <c r="C184" s="73">
        <v>396671415</v>
      </c>
      <c r="D184" s="27" t="s">
        <v>49</v>
      </c>
    </row>
    <row r="185" spans="2:4" ht="15">
      <c r="B185" s="74">
        <v>43867</v>
      </c>
      <c r="C185" s="73">
        <v>383978931</v>
      </c>
      <c r="D185" s="27" t="s">
        <v>62</v>
      </c>
    </row>
    <row r="186" spans="2:4" ht="15">
      <c r="B186" s="74">
        <v>43874</v>
      </c>
      <c r="C186" s="73">
        <v>392605276</v>
      </c>
      <c r="D186" s="27" t="s">
        <v>78</v>
      </c>
    </row>
    <row r="187" spans="2:4" ht="15">
      <c r="B187" s="74">
        <v>43881</v>
      </c>
      <c r="C187" s="73">
        <v>320005847</v>
      </c>
      <c r="D187" s="27" t="s">
        <v>70</v>
      </c>
    </row>
    <row r="188" spans="2:4" ht="15">
      <c r="B188" s="74">
        <v>43888</v>
      </c>
      <c r="C188" s="73">
        <v>302657963</v>
      </c>
      <c r="D188" s="27" t="s">
        <v>60</v>
      </c>
    </row>
    <row r="189" spans="2:4" ht="15">
      <c r="B189" s="74">
        <v>43895</v>
      </c>
      <c r="C189" s="73">
        <v>258379185</v>
      </c>
      <c r="D189" s="27" t="s">
        <v>60</v>
      </c>
    </row>
    <row r="190" spans="2:4" ht="15">
      <c r="B190" s="74">
        <f aca="true" t="shared" si="0" ref="B190:B209">B189+7</f>
        <v>43902</v>
      </c>
      <c r="C190" s="27">
        <v>0</v>
      </c>
      <c r="D190" s="27"/>
    </row>
    <row r="191" spans="2:4" ht="15">
      <c r="B191" s="74">
        <f t="shared" si="0"/>
        <v>43909</v>
      </c>
      <c r="C191" s="27">
        <v>0</v>
      </c>
      <c r="D191" s="27"/>
    </row>
    <row r="192" spans="2:4" ht="15">
      <c r="B192" s="74">
        <f t="shared" si="0"/>
        <v>43916</v>
      </c>
      <c r="C192" s="27">
        <v>0</v>
      </c>
      <c r="D192" s="27"/>
    </row>
    <row r="193" spans="2:4" ht="15">
      <c r="B193" s="74">
        <f t="shared" si="0"/>
        <v>43923</v>
      </c>
      <c r="C193" s="27">
        <v>0</v>
      </c>
      <c r="D193" s="27"/>
    </row>
    <row r="194" spans="2:4" ht="15">
      <c r="B194" s="74">
        <f t="shared" si="0"/>
        <v>43930</v>
      </c>
      <c r="C194" s="27">
        <v>0</v>
      </c>
      <c r="D194" s="27"/>
    </row>
    <row r="195" spans="2:4" ht="15">
      <c r="B195" s="74">
        <f t="shared" si="0"/>
        <v>43937</v>
      </c>
      <c r="C195" s="27">
        <v>0</v>
      </c>
      <c r="D195" s="27"/>
    </row>
    <row r="196" spans="2:4" ht="15">
      <c r="B196" s="74">
        <f t="shared" si="0"/>
        <v>43944</v>
      </c>
      <c r="C196" s="27">
        <v>0</v>
      </c>
      <c r="D196" s="27"/>
    </row>
    <row r="197" spans="2:4" ht="15">
      <c r="B197" s="74">
        <f t="shared" si="0"/>
        <v>43951</v>
      </c>
      <c r="C197" s="27">
        <v>0</v>
      </c>
      <c r="D197" s="27"/>
    </row>
    <row r="198" spans="2:4" ht="15">
      <c r="B198" s="74">
        <f t="shared" si="0"/>
        <v>43958</v>
      </c>
      <c r="C198" s="27">
        <v>0</v>
      </c>
      <c r="D198" s="27"/>
    </row>
    <row r="199" spans="2:4" ht="15">
      <c r="B199" s="74">
        <f t="shared" si="0"/>
        <v>43965</v>
      </c>
      <c r="C199" s="27">
        <v>0</v>
      </c>
      <c r="D199" s="27"/>
    </row>
    <row r="200" spans="2:4" ht="15">
      <c r="B200" s="74">
        <f t="shared" si="0"/>
        <v>43972</v>
      </c>
      <c r="C200" s="27">
        <v>0</v>
      </c>
      <c r="D200" s="27"/>
    </row>
    <row r="201" spans="2:4" ht="15">
      <c r="B201" s="74">
        <f t="shared" si="0"/>
        <v>43979</v>
      </c>
      <c r="C201" s="27">
        <v>0</v>
      </c>
      <c r="D201" s="27"/>
    </row>
    <row r="202" spans="2:4" ht="15">
      <c r="B202" s="74">
        <f t="shared" si="0"/>
        <v>43986</v>
      </c>
      <c r="C202" s="27">
        <v>0</v>
      </c>
      <c r="D202" s="27"/>
    </row>
    <row r="203" spans="2:4" ht="15">
      <c r="B203" s="74">
        <f t="shared" si="0"/>
        <v>43993</v>
      </c>
      <c r="C203" s="27">
        <v>0</v>
      </c>
      <c r="D203" s="27"/>
    </row>
    <row r="204" spans="2:4" ht="15">
      <c r="B204" s="74">
        <f t="shared" si="0"/>
        <v>44000</v>
      </c>
      <c r="C204" s="73">
        <v>3830877</v>
      </c>
      <c r="D204" s="27" t="s">
        <v>85</v>
      </c>
    </row>
    <row r="205" spans="2:4" ht="15">
      <c r="B205" s="74">
        <f t="shared" si="0"/>
        <v>44007</v>
      </c>
      <c r="C205" s="73">
        <v>11549996</v>
      </c>
      <c r="D205" s="27" t="s">
        <v>80</v>
      </c>
    </row>
    <row r="206" spans="2:4" ht="15">
      <c r="B206" s="74">
        <f t="shared" si="0"/>
        <v>44014</v>
      </c>
      <c r="C206" s="73">
        <v>52114975</v>
      </c>
      <c r="D206" s="27" t="s">
        <v>64</v>
      </c>
    </row>
    <row r="207" spans="2:4" ht="15">
      <c r="B207" s="74">
        <f t="shared" si="0"/>
        <v>44021</v>
      </c>
      <c r="C207" s="73">
        <v>63724428</v>
      </c>
      <c r="D207" s="27" t="s">
        <v>64</v>
      </c>
    </row>
    <row r="208" spans="2:4" ht="15">
      <c r="B208" s="74">
        <f t="shared" si="0"/>
        <v>44028</v>
      </c>
      <c r="C208" s="73">
        <v>83666939</v>
      </c>
      <c r="D208" s="27" t="s">
        <v>65</v>
      </c>
    </row>
    <row r="209" spans="2:4" ht="15">
      <c r="B209" s="74">
        <f t="shared" si="0"/>
        <v>44035</v>
      </c>
      <c r="C209" s="73">
        <v>108224125</v>
      </c>
      <c r="D209" s="27" t="s">
        <v>37</v>
      </c>
    </row>
    <row r="210" spans="2:4" ht="15">
      <c r="B210" s="74">
        <v>44042</v>
      </c>
      <c r="C210" s="73">
        <v>122098007</v>
      </c>
      <c r="D210" s="75" t="s">
        <v>51</v>
      </c>
    </row>
    <row r="211" spans="2:4" ht="15">
      <c r="B211" s="74">
        <v>44049</v>
      </c>
      <c r="C211" s="73">
        <v>126955526</v>
      </c>
      <c r="D211" s="75" t="s">
        <v>51</v>
      </c>
    </row>
    <row r="212" spans="2:4" ht="15">
      <c r="B212" s="74">
        <v>44056</v>
      </c>
      <c r="C212" s="73">
        <v>126602231</v>
      </c>
      <c r="D212" s="75" t="s">
        <v>51</v>
      </c>
    </row>
    <row r="213" spans="2:4" ht="15">
      <c r="B213" s="74">
        <f aca="true" t="shared" si="1" ref="B213:B244">B212+7</f>
        <v>44063</v>
      </c>
      <c r="C213" s="27">
        <v>0</v>
      </c>
      <c r="D213" s="27"/>
    </row>
    <row r="214" spans="2:4" ht="15">
      <c r="B214" s="74">
        <f t="shared" si="1"/>
        <v>44070</v>
      </c>
      <c r="C214" s="27">
        <v>0</v>
      </c>
      <c r="D214" s="27"/>
    </row>
    <row r="215" spans="2:3" ht="15">
      <c r="B215" s="74">
        <f t="shared" si="1"/>
        <v>44077</v>
      </c>
      <c r="C215" s="27">
        <v>0</v>
      </c>
    </row>
    <row r="216" spans="2:3" ht="15">
      <c r="B216" s="74">
        <f t="shared" si="1"/>
        <v>44084</v>
      </c>
      <c r="C216" s="27">
        <v>0</v>
      </c>
    </row>
    <row r="217" spans="2:3" ht="15">
      <c r="B217" s="74">
        <f t="shared" si="1"/>
        <v>44091</v>
      </c>
      <c r="C217" s="27">
        <v>0</v>
      </c>
    </row>
    <row r="218" spans="2:3" ht="15">
      <c r="B218" s="74">
        <f t="shared" si="1"/>
        <v>44098</v>
      </c>
      <c r="C218" s="27">
        <v>0</v>
      </c>
    </row>
    <row r="219" spans="2:3" ht="15">
      <c r="B219" s="74">
        <f t="shared" si="1"/>
        <v>44105</v>
      </c>
      <c r="C219" s="27">
        <v>0</v>
      </c>
    </row>
    <row r="220" spans="2:3" ht="15">
      <c r="B220" s="74">
        <f t="shared" si="1"/>
        <v>44112</v>
      </c>
      <c r="C220" s="27">
        <v>0</v>
      </c>
    </row>
    <row r="221" spans="2:3" ht="15">
      <c r="B221" s="74">
        <f t="shared" si="1"/>
        <v>44119</v>
      </c>
      <c r="C221" s="27">
        <v>0</v>
      </c>
    </row>
    <row r="222" spans="2:3" ht="15">
      <c r="B222" s="74">
        <f t="shared" si="1"/>
        <v>44126</v>
      </c>
      <c r="C222" s="27">
        <v>0</v>
      </c>
    </row>
    <row r="223" spans="2:3" ht="15">
      <c r="B223" s="74">
        <f t="shared" si="1"/>
        <v>44133</v>
      </c>
      <c r="C223" s="27">
        <v>0</v>
      </c>
    </row>
    <row r="224" spans="2:3" ht="15">
      <c r="B224" s="74">
        <f t="shared" si="1"/>
        <v>44140</v>
      </c>
      <c r="C224" s="27">
        <v>0</v>
      </c>
    </row>
    <row r="225" spans="2:3" ht="15">
      <c r="B225" s="74">
        <f t="shared" si="1"/>
        <v>44147</v>
      </c>
      <c r="C225" s="27">
        <v>0</v>
      </c>
    </row>
    <row r="226" spans="2:3" ht="15">
      <c r="B226" s="74">
        <f t="shared" si="1"/>
        <v>44154</v>
      </c>
      <c r="C226" s="27">
        <v>0</v>
      </c>
    </row>
    <row r="227" spans="2:3" ht="15">
      <c r="B227" s="74">
        <f t="shared" si="1"/>
        <v>44161</v>
      </c>
      <c r="C227" s="27">
        <v>0</v>
      </c>
    </row>
    <row r="228" spans="2:3" ht="15">
      <c r="B228" s="74">
        <f t="shared" si="1"/>
        <v>44168</v>
      </c>
      <c r="C228" s="27">
        <v>0</v>
      </c>
    </row>
    <row r="229" spans="2:3" ht="15">
      <c r="B229" s="74">
        <f t="shared" si="1"/>
        <v>44175</v>
      </c>
      <c r="C229" s="27">
        <v>0</v>
      </c>
    </row>
    <row r="230" spans="2:3" ht="15">
      <c r="B230" s="74">
        <f t="shared" si="1"/>
        <v>44182</v>
      </c>
      <c r="C230" s="27">
        <v>0</v>
      </c>
    </row>
    <row r="231" spans="2:3" ht="15">
      <c r="B231" s="74">
        <f t="shared" si="1"/>
        <v>44189</v>
      </c>
      <c r="C231" s="27">
        <v>0</v>
      </c>
    </row>
    <row r="232" spans="2:3" ht="15">
      <c r="B232" s="74">
        <f t="shared" si="1"/>
        <v>44196</v>
      </c>
      <c r="C232" s="27">
        <v>0</v>
      </c>
    </row>
    <row r="233" spans="2:3" ht="15">
      <c r="B233" s="74">
        <f t="shared" si="1"/>
        <v>44203</v>
      </c>
      <c r="C233" s="27">
        <v>0</v>
      </c>
    </row>
    <row r="234" spans="2:3" ht="15">
      <c r="B234" s="74">
        <f t="shared" si="1"/>
        <v>44210</v>
      </c>
      <c r="C234" s="27">
        <v>0</v>
      </c>
    </row>
    <row r="235" spans="2:3" ht="15">
      <c r="B235" s="74">
        <f t="shared" si="1"/>
        <v>44217</v>
      </c>
      <c r="C235" s="27">
        <v>0</v>
      </c>
    </row>
    <row r="236" spans="2:3" ht="15">
      <c r="B236" s="74">
        <f t="shared" si="1"/>
        <v>44224</v>
      </c>
      <c r="C236" s="27">
        <v>0</v>
      </c>
    </row>
    <row r="237" spans="2:3" ht="15">
      <c r="B237" s="74">
        <f t="shared" si="1"/>
        <v>44231</v>
      </c>
      <c r="C237" s="27">
        <v>0</v>
      </c>
    </row>
    <row r="238" spans="2:3" ht="15">
      <c r="B238" s="74">
        <f t="shared" si="1"/>
        <v>44238</v>
      </c>
      <c r="C238" s="27">
        <v>0</v>
      </c>
    </row>
    <row r="239" spans="2:3" ht="15">
      <c r="B239" s="74">
        <f t="shared" si="1"/>
        <v>44245</v>
      </c>
      <c r="C239" s="27">
        <v>0</v>
      </c>
    </row>
    <row r="240" spans="2:3" ht="15">
      <c r="B240" s="74">
        <f t="shared" si="1"/>
        <v>44252</v>
      </c>
      <c r="C240" s="27">
        <v>0</v>
      </c>
    </row>
    <row r="241" spans="2:3" ht="15">
      <c r="B241" s="74">
        <f t="shared" si="1"/>
        <v>44259</v>
      </c>
      <c r="C241" s="27">
        <v>0</v>
      </c>
    </row>
    <row r="242" spans="2:3" ht="15">
      <c r="B242" s="74">
        <f t="shared" si="1"/>
        <v>44266</v>
      </c>
      <c r="C242" s="27">
        <v>0</v>
      </c>
    </row>
    <row r="243" spans="2:3" ht="15">
      <c r="B243" s="74">
        <f t="shared" si="1"/>
        <v>44273</v>
      </c>
      <c r="C243" s="27">
        <v>0</v>
      </c>
    </row>
    <row r="244" spans="2:3" ht="15">
      <c r="B244" s="74">
        <f t="shared" si="1"/>
        <v>44280</v>
      </c>
      <c r="C244" s="27">
        <v>0</v>
      </c>
    </row>
    <row r="245" spans="2:3" ht="15">
      <c r="B245" s="74">
        <f aca="true" t="shared" si="2" ref="B245:B360">B244+7</f>
        <v>44287</v>
      </c>
      <c r="C245" s="27">
        <v>0</v>
      </c>
    </row>
    <row r="246" spans="2:3" ht="15">
      <c r="B246" s="74">
        <f t="shared" si="2"/>
        <v>44294</v>
      </c>
      <c r="C246" s="27">
        <v>0</v>
      </c>
    </row>
    <row r="247" spans="2:3" ht="15">
      <c r="B247" s="74">
        <f t="shared" si="2"/>
        <v>44301</v>
      </c>
      <c r="C247" s="27">
        <v>0</v>
      </c>
    </row>
    <row r="248" spans="2:3" ht="15">
      <c r="B248" s="74">
        <f t="shared" si="2"/>
        <v>44308</v>
      </c>
      <c r="C248" s="27">
        <v>0</v>
      </c>
    </row>
    <row r="249" spans="2:3" ht="15">
      <c r="B249" s="74">
        <f t="shared" si="2"/>
        <v>44315</v>
      </c>
      <c r="C249" s="27">
        <v>0</v>
      </c>
    </row>
    <row r="250" spans="2:3" ht="15">
      <c r="B250" s="74">
        <f t="shared" si="2"/>
        <v>44322</v>
      </c>
      <c r="C250" s="27">
        <v>0</v>
      </c>
    </row>
    <row r="251" spans="2:4" ht="15">
      <c r="B251" s="74">
        <f t="shared" si="2"/>
        <v>44329</v>
      </c>
      <c r="C251">
        <v>5349215</v>
      </c>
      <c r="D251" t="s">
        <v>16</v>
      </c>
    </row>
    <row r="252" spans="2:4" ht="15">
      <c r="B252" s="74">
        <f t="shared" si="2"/>
        <v>44336</v>
      </c>
      <c r="C252">
        <v>11562316</v>
      </c>
      <c r="D252" t="s">
        <v>13</v>
      </c>
    </row>
    <row r="253" spans="2:4" ht="15">
      <c r="B253" s="74">
        <f t="shared" si="2"/>
        <v>44343</v>
      </c>
      <c r="C253">
        <v>27795786</v>
      </c>
      <c r="D253" t="s">
        <v>1405</v>
      </c>
    </row>
    <row r="254" spans="2:4" ht="15">
      <c r="B254" s="74">
        <f t="shared" si="2"/>
        <v>44350</v>
      </c>
      <c r="C254">
        <v>23476055</v>
      </c>
      <c r="D254" t="s">
        <v>1399</v>
      </c>
    </row>
    <row r="255" spans="2:4" ht="15">
      <c r="B255" s="74">
        <f t="shared" si="2"/>
        <v>44357</v>
      </c>
      <c r="C255">
        <v>76774417</v>
      </c>
      <c r="D255" t="s">
        <v>1410</v>
      </c>
    </row>
    <row r="256" spans="2:4" ht="15">
      <c r="B256" s="74">
        <f t="shared" si="2"/>
        <v>44364</v>
      </c>
      <c r="C256">
        <v>107277683</v>
      </c>
      <c r="D256" t="s">
        <v>1418</v>
      </c>
    </row>
    <row r="257" spans="2:4" ht="15">
      <c r="B257" s="74">
        <f t="shared" si="2"/>
        <v>44371</v>
      </c>
      <c r="C257">
        <v>123920760</v>
      </c>
      <c r="D257" t="s">
        <v>1425</v>
      </c>
    </row>
    <row r="258" spans="2:4" ht="15">
      <c r="B258" s="74">
        <f t="shared" si="2"/>
        <v>44378</v>
      </c>
      <c r="C258">
        <v>202558306</v>
      </c>
      <c r="D258" t="s">
        <v>1430</v>
      </c>
    </row>
    <row r="259" spans="2:4" ht="15">
      <c r="B259" s="74">
        <f t="shared" si="2"/>
        <v>44385</v>
      </c>
      <c r="C259">
        <v>282519740</v>
      </c>
      <c r="D259" t="s">
        <v>1430</v>
      </c>
    </row>
    <row r="260" spans="2:4" ht="15">
      <c r="B260" s="74">
        <f t="shared" si="2"/>
        <v>44392</v>
      </c>
      <c r="C260">
        <v>458541247</v>
      </c>
      <c r="D260" t="s">
        <v>1449</v>
      </c>
    </row>
    <row r="261" spans="2:4" ht="15">
      <c r="B261" s="74">
        <f t="shared" si="2"/>
        <v>44399</v>
      </c>
      <c r="C261">
        <v>410171186</v>
      </c>
      <c r="D261" t="s">
        <v>1449</v>
      </c>
    </row>
    <row r="262" spans="2:4" ht="15">
      <c r="B262" s="74">
        <f>B261+7</f>
        <v>44406</v>
      </c>
      <c r="C262">
        <v>302659224</v>
      </c>
      <c r="D262" t="s">
        <v>1470</v>
      </c>
    </row>
    <row r="263" spans="2:4" ht="15">
      <c r="B263" s="74">
        <f t="shared" si="2"/>
        <v>44413</v>
      </c>
      <c r="C263">
        <v>368600184</v>
      </c>
      <c r="D263" t="s">
        <v>1480</v>
      </c>
    </row>
    <row r="264" spans="2:4" ht="15">
      <c r="B264" s="74">
        <f t="shared" si="2"/>
        <v>44420</v>
      </c>
      <c r="C264">
        <v>377783134</v>
      </c>
      <c r="D264" t="s">
        <v>1489</v>
      </c>
    </row>
    <row r="265" spans="2:4" ht="15">
      <c r="B265" s="74">
        <f t="shared" si="2"/>
        <v>44427</v>
      </c>
      <c r="C265">
        <v>395383308</v>
      </c>
      <c r="D265" t="s">
        <v>1495</v>
      </c>
    </row>
    <row r="266" spans="2:4" ht="15">
      <c r="B266" s="74">
        <f t="shared" si="2"/>
        <v>44434</v>
      </c>
      <c r="C266">
        <v>330720446</v>
      </c>
      <c r="D266" t="s">
        <v>1495</v>
      </c>
    </row>
    <row r="267" spans="2:4" ht="15">
      <c r="B267" s="74">
        <f t="shared" si="2"/>
        <v>44441</v>
      </c>
      <c r="C267">
        <v>327309709</v>
      </c>
      <c r="D267" t="s">
        <v>1495</v>
      </c>
    </row>
    <row r="268" spans="2:4" ht="15">
      <c r="B268" s="74">
        <f t="shared" si="2"/>
        <v>44448</v>
      </c>
      <c r="C268">
        <v>251383568</v>
      </c>
      <c r="D268" t="s">
        <v>1524</v>
      </c>
    </row>
    <row r="269" spans="2:4" ht="15">
      <c r="B269" s="74">
        <f t="shared" si="2"/>
        <v>44455</v>
      </c>
      <c r="C269">
        <v>247894264</v>
      </c>
      <c r="D269" t="s">
        <v>1529</v>
      </c>
    </row>
    <row r="270" spans="2:4" ht="15">
      <c r="B270" s="74">
        <f t="shared" si="2"/>
        <v>44462</v>
      </c>
      <c r="C270">
        <v>219373498</v>
      </c>
      <c r="D270" t="s">
        <v>1524</v>
      </c>
    </row>
    <row r="271" spans="2:4" ht="15">
      <c r="B271" s="74">
        <f t="shared" si="2"/>
        <v>44469</v>
      </c>
      <c r="C271">
        <v>162211516</v>
      </c>
      <c r="D271" t="s">
        <v>1524</v>
      </c>
    </row>
    <row r="272" spans="2:4" ht="15">
      <c r="B272" s="74">
        <f t="shared" si="2"/>
        <v>44476</v>
      </c>
      <c r="C272">
        <v>318333464</v>
      </c>
      <c r="D272" t="s">
        <v>1554</v>
      </c>
    </row>
    <row r="273" spans="2:4" ht="15">
      <c r="B273" s="74">
        <f t="shared" si="2"/>
        <v>44483</v>
      </c>
      <c r="C273">
        <v>264567849</v>
      </c>
      <c r="D273" t="s">
        <v>1554</v>
      </c>
    </row>
    <row r="274" spans="2:4" ht="15">
      <c r="B274" s="74">
        <f t="shared" si="2"/>
        <v>44490</v>
      </c>
      <c r="C274">
        <v>387182995</v>
      </c>
      <c r="D274" t="s">
        <v>1564</v>
      </c>
    </row>
    <row r="275" spans="2:4" ht="15">
      <c r="B275" s="74">
        <f t="shared" si="2"/>
        <v>44497</v>
      </c>
      <c r="C275">
        <v>570069462</v>
      </c>
      <c r="D275" t="s">
        <v>1570</v>
      </c>
    </row>
    <row r="276" spans="2:4" ht="15">
      <c r="B276" s="74">
        <f t="shared" si="2"/>
        <v>44504</v>
      </c>
      <c r="C276">
        <v>418094960</v>
      </c>
      <c r="D276" t="s">
        <v>1570</v>
      </c>
    </row>
    <row r="277" spans="2:4" ht="15">
      <c r="B277" s="74">
        <f t="shared" si="2"/>
        <v>44511</v>
      </c>
      <c r="C277">
        <v>344373322</v>
      </c>
      <c r="D277" t="s">
        <v>1591</v>
      </c>
    </row>
    <row r="278" spans="2:4" ht="15">
      <c r="B278" s="74">
        <f t="shared" si="2"/>
        <v>44518</v>
      </c>
      <c r="C278">
        <v>211765782</v>
      </c>
      <c r="D278" t="s">
        <v>1591</v>
      </c>
    </row>
    <row r="279" spans="2:4" ht="15">
      <c r="B279" s="74">
        <f t="shared" si="2"/>
        <v>44525</v>
      </c>
      <c r="C279">
        <v>155314938</v>
      </c>
      <c r="D279" t="s">
        <v>1601</v>
      </c>
    </row>
    <row r="280" spans="2:4" ht="15">
      <c r="B280" s="74">
        <f t="shared" si="2"/>
        <v>44532</v>
      </c>
      <c r="C280">
        <v>225423324</v>
      </c>
      <c r="D280" t="s">
        <v>1609</v>
      </c>
    </row>
    <row r="281" spans="2:4" ht="15">
      <c r="B281" s="74">
        <f t="shared" si="2"/>
        <v>44539</v>
      </c>
      <c r="C281">
        <v>213570436</v>
      </c>
      <c r="D281" t="s">
        <v>1609</v>
      </c>
    </row>
    <row r="282" spans="2:4" ht="15">
      <c r="B282" s="74">
        <f t="shared" si="2"/>
        <v>44546</v>
      </c>
      <c r="C282">
        <v>180519150</v>
      </c>
      <c r="D282" t="s">
        <v>1609</v>
      </c>
    </row>
    <row r="283" spans="2:4" ht="15">
      <c r="B283" s="74">
        <f t="shared" si="2"/>
        <v>44553</v>
      </c>
      <c r="C283">
        <v>626798357</v>
      </c>
      <c r="D283" t="s">
        <v>1621</v>
      </c>
    </row>
    <row r="284" spans="2:4" ht="15">
      <c r="B284" s="74">
        <f t="shared" si="2"/>
        <v>44560</v>
      </c>
      <c r="C284">
        <v>590306692</v>
      </c>
      <c r="D284" t="s">
        <v>1621</v>
      </c>
    </row>
    <row r="285" spans="2:4" ht="15">
      <c r="B285" s="74">
        <f t="shared" si="2"/>
        <v>44567</v>
      </c>
      <c r="C285">
        <v>368163962</v>
      </c>
      <c r="D285" t="s">
        <v>1621</v>
      </c>
    </row>
    <row r="286" spans="2:4" ht="15">
      <c r="B286" s="74">
        <f t="shared" si="2"/>
        <v>44574</v>
      </c>
      <c r="C286">
        <v>286927642</v>
      </c>
      <c r="D286" t="s">
        <v>1621</v>
      </c>
    </row>
    <row r="287" spans="2:4" ht="15">
      <c r="B287" s="74">
        <f t="shared" si="2"/>
        <v>44581</v>
      </c>
      <c r="C287">
        <v>235664165</v>
      </c>
      <c r="D287" t="s">
        <v>1621</v>
      </c>
    </row>
    <row r="288" spans="2:4" ht="15">
      <c r="B288" s="74">
        <f t="shared" si="2"/>
        <v>44588</v>
      </c>
      <c r="C288">
        <v>215629653</v>
      </c>
      <c r="D288" t="s">
        <v>1621</v>
      </c>
    </row>
    <row r="289" spans="2:4" ht="15">
      <c r="B289" s="74">
        <f t="shared" si="2"/>
        <v>44595</v>
      </c>
      <c r="C289">
        <v>186663545</v>
      </c>
      <c r="D289" t="s">
        <v>1621</v>
      </c>
    </row>
    <row r="290" spans="2:4" ht="15">
      <c r="B290" s="74">
        <f t="shared" si="2"/>
        <v>44602</v>
      </c>
      <c r="C290">
        <v>201377755</v>
      </c>
      <c r="D290" t="s">
        <v>1666</v>
      </c>
    </row>
    <row r="291" spans="2:4" ht="15">
      <c r="B291" s="74">
        <f t="shared" si="2"/>
        <v>44609</v>
      </c>
      <c r="C291">
        <v>392969730</v>
      </c>
      <c r="D291" t="s">
        <v>1671</v>
      </c>
    </row>
    <row r="292" spans="2:4" ht="15">
      <c r="B292" s="74">
        <f t="shared" si="2"/>
        <v>44616</v>
      </c>
      <c r="C292">
        <v>353419695</v>
      </c>
      <c r="D292" t="s">
        <v>1671</v>
      </c>
    </row>
    <row r="293" spans="2:4" ht="15">
      <c r="B293" s="74">
        <f t="shared" si="2"/>
        <v>44623</v>
      </c>
      <c r="C293">
        <v>268019894</v>
      </c>
      <c r="D293" t="s">
        <v>1671</v>
      </c>
    </row>
    <row r="294" spans="2:4" ht="15">
      <c r="B294" s="74">
        <f t="shared" si="2"/>
        <v>44630</v>
      </c>
      <c r="C294">
        <v>353130042</v>
      </c>
      <c r="D294" t="s">
        <v>1683</v>
      </c>
    </row>
    <row r="295" spans="2:4" ht="15">
      <c r="B295" s="74">
        <f t="shared" si="2"/>
        <v>44637</v>
      </c>
      <c r="C295">
        <v>421068911</v>
      </c>
      <c r="D295" t="s">
        <v>1683</v>
      </c>
    </row>
    <row r="296" spans="2:4" ht="15">
      <c r="B296" s="74">
        <f t="shared" si="2"/>
        <v>44644</v>
      </c>
      <c r="C296">
        <v>187732783</v>
      </c>
      <c r="D296" t="s">
        <v>1683</v>
      </c>
    </row>
    <row r="297" spans="2:4" ht="15">
      <c r="B297" s="74">
        <f t="shared" si="2"/>
        <v>44651</v>
      </c>
      <c r="C297">
        <v>153164761</v>
      </c>
      <c r="D297" t="s">
        <v>1699</v>
      </c>
    </row>
    <row r="298" spans="2:4" ht="15">
      <c r="B298" s="74">
        <f t="shared" si="2"/>
        <v>44658</v>
      </c>
      <c r="C298">
        <v>275465702</v>
      </c>
      <c r="D298" t="s">
        <v>1702</v>
      </c>
    </row>
    <row r="299" spans="2:4" ht="15">
      <c r="B299" s="74">
        <f t="shared" si="2"/>
        <v>44665</v>
      </c>
      <c r="C299">
        <v>326751801</v>
      </c>
      <c r="D299" t="s">
        <v>1708</v>
      </c>
    </row>
    <row r="300" spans="2:4" ht="15">
      <c r="B300" s="74">
        <f t="shared" si="2"/>
        <v>44672</v>
      </c>
      <c r="C300">
        <v>536686108</v>
      </c>
      <c r="D300" t="s">
        <v>1714</v>
      </c>
    </row>
    <row r="301" spans="2:4" ht="15">
      <c r="B301" s="74">
        <f t="shared" si="2"/>
        <v>44679</v>
      </c>
      <c r="C301">
        <v>344765071</v>
      </c>
      <c r="D301" t="s">
        <v>1719</v>
      </c>
    </row>
    <row r="302" spans="2:4" ht="15">
      <c r="B302" s="74">
        <f t="shared" si="2"/>
        <v>44686</v>
      </c>
      <c r="C302">
        <v>192310186</v>
      </c>
      <c r="D302" t="s">
        <v>1719</v>
      </c>
    </row>
    <row r="303" spans="2:4" ht="15">
      <c r="B303" s="74">
        <f t="shared" si="2"/>
        <v>44693</v>
      </c>
      <c r="C303">
        <v>468252640</v>
      </c>
      <c r="D303" t="s">
        <v>1733</v>
      </c>
    </row>
    <row r="304" spans="2:4" ht="15">
      <c r="B304" s="74">
        <f t="shared" si="2"/>
        <v>44700</v>
      </c>
      <c r="C304">
        <v>255188957</v>
      </c>
      <c r="D304" t="s">
        <v>1733</v>
      </c>
    </row>
    <row r="305" spans="2:4" ht="15">
      <c r="B305" s="74">
        <f t="shared" si="2"/>
        <v>44707</v>
      </c>
      <c r="C305">
        <v>223874582</v>
      </c>
      <c r="D305" t="s">
        <v>1733</v>
      </c>
    </row>
    <row r="306" spans="2:4" ht="15">
      <c r="B306" s="74">
        <f t="shared" si="2"/>
        <v>44714</v>
      </c>
      <c r="C306">
        <v>375598685</v>
      </c>
      <c r="D306" t="s">
        <v>1751</v>
      </c>
    </row>
    <row r="307" spans="2:4" ht="15">
      <c r="B307" s="74">
        <f t="shared" si="2"/>
        <v>44721</v>
      </c>
      <c r="C307">
        <v>364166941</v>
      </c>
      <c r="D307" t="s">
        <v>1751</v>
      </c>
    </row>
    <row r="308" spans="2:4" ht="15">
      <c r="B308" s="74">
        <f t="shared" si="2"/>
        <v>44728</v>
      </c>
      <c r="C308">
        <v>481595724</v>
      </c>
      <c r="D308" t="s">
        <v>1759</v>
      </c>
    </row>
    <row r="309" spans="2:4" ht="15">
      <c r="B309" s="74">
        <f t="shared" si="2"/>
        <v>44735</v>
      </c>
      <c r="C309">
        <v>327352004</v>
      </c>
      <c r="D309" t="s">
        <v>1759</v>
      </c>
    </row>
    <row r="310" spans="2:4" ht="15">
      <c r="B310" s="74">
        <f t="shared" si="2"/>
        <v>44742</v>
      </c>
      <c r="C310">
        <v>328276830</v>
      </c>
      <c r="D310" t="s">
        <v>1759</v>
      </c>
    </row>
    <row r="311" spans="2:4" ht="15">
      <c r="B311" s="74">
        <f t="shared" si="2"/>
        <v>44749</v>
      </c>
      <c r="C311">
        <v>451007596</v>
      </c>
      <c r="D311" t="s">
        <v>1772</v>
      </c>
    </row>
    <row r="312" spans="2:4" ht="15">
      <c r="B312" s="74">
        <f t="shared" si="2"/>
        <v>44756</v>
      </c>
      <c r="C312">
        <v>702848874</v>
      </c>
      <c r="D312" t="s">
        <v>1774</v>
      </c>
    </row>
    <row r="313" spans="2:4" ht="15">
      <c r="B313" s="74">
        <f t="shared" si="2"/>
        <v>44763</v>
      </c>
      <c r="C313">
        <v>394217746</v>
      </c>
      <c r="D313" t="s">
        <v>1774</v>
      </c>
    </row>
    <row r="314" spans="2:4" ht="15">
      <c r="B314" s="74">
        <f t="shared" si="2"/>
        <v>44770</v>
      </c>
      <c r="C314">
        <v>310755955</v>
      </c>
      <c r="D314" t="s">
        <v>1774</v>
      </c>
    </row>
    <row r="315" spans="2:4" ht="15">
      <c r="B315" s="74">
        <f t="shared" si="2"/>
        <v>44777</v>
      </c>
      <c r="C315">
        <v>327043649</v>
      </c>
      <c r="D315" t="s">
        <v>1789</v>
      </c>
    </row>
    <row r="316" spans="2:4" ht="15">
      <c r="B316" s="74">
        <f t="shared" si="2"/>
        <v>44784</v>
      </c>
      <c r="C316">
        <v>349887919</v>
      </c>
      <c r="D316" t="s">
        <v>1791</v>
      </c>
    </row>
    <row r="317" spans="2:4" ht="15">
      <c r="B317" s="74">
        <f t="shared" si="2"/>
        <v>44791</v>
      </c>
      <c r="C317">
        <v>301450593</v>
      </c>
      <c r="D317" t="s">
        <v>1791</v>
      </c>
    </row>
    <row r="318" spans="2:4" ht="15">
      <c r="B318" s="74">
        <f t="shared" si="2"/>
        <v>44798</v>
      </c>
      <c r="C318">
        <v>385020243</v>
      </c>
      <c r="D318" t="s">
        <v>1791</v>
      </c>
    </row>
    <row r="319" spans="2:4" ht="15">
      <c r="B319" s="74">
        <f t="shared" si="2"/>
        <v>44805</v>
      </c>
      <c r="C319">
        <v>312129374</v>
      </c>
      <c r="D319" t="s">
        <v>1808</v>
      </c>
    </row>
    <row r="320" spans="2:4" ht="15">
      <c r="B320" s="74">
        <f t="shared" si="2"/>
        <v>44812</v>
      </c>
      <c r="C320">
        <v>199103890</v>
      </c>
      <c r="D320" t="s">
        <v>1808</v>
      </c>
    </row>
    <row r="321" spans="2:4" ht="15">
      <c r="B321" s="74">
        <f t="shared" si="2"/>
        <v>44819</v>
      </c>
      <c r="C321">
        <v>178494139</v>
      </c>
      <c r="D321" t="s">
        <v>1824</v>
      </c>
    </row>
    <row r="322" spans="2:4" ht="15">
      <c r="B322" s="74">
        <f t="shared" si="2"/>
        <v>44826</v>
      </c>
      <c r="C322">
        <v>199192920</v>
      </c>
      <c r="D322" t="s">
        <v>1841</v>
      </c>
    </row>
    <row r="323" spans="2:4" ht="15">
      <c r="B323" s="74">
        <f t="shared" si="2"/>
        <v>44833</v>
      </c>
      <c r="C323">
        <v>190604197</v>
      </c>
      <c r="D323" t="s">
        <v>1847</v>
      </c>
    </row>
    <row r="324" spans="2:4" ht="15">
      <c r="B324" s="74">
        <f t="shared" si="2"/>
        <v>44840</v>
      </c>
      <c r="C324">
        <v>240874122</v>
      </c>
      <c r="D324" t="s">
        <v>1855</v>
      </c>
    </row>
    <row r="325" spans="2:4" ht="15">
      <c r="B325" s="74">
        <f t="shared" si="2"/>
        <v>44847</v>
      </c>
      <c r="C325">
        <v>320132475</v>
      </c>
      <c r="D325" t="s">
        <v>1859</v>
      </c>
    </row>
    <row r="326" spans="2:4" ht="15">
      <c r="B326" s="74">
        <f t="shared" si="2"/>
        <v>44854</v>
      </c>
      <c r="C326">
        <v>325178924</v>
      </c>
      <c r="D326" t="s">
        <v>1859</v>
      </c>
    </row>
    <row r="327" spans="2:4" ht="15">
      <c r="B327" s="74">
        <f t="shared" si="2"/>
        <v>44861</v>
      </c>
      <c r="C327">
        <v>413872266</v>
      </c>
      <c r="D327" t="s">
        <v>1874</v>
      </c>
    </row>
    <row r="328" spans="2:4" ht="15">
      <c r="B328" s="74">
        <f t="shared" si="2"/>
        <v>44868</v>
      </c>
      <c r="C328">
        <v>461135304</v>
      </c>
      <c r="D328" t="s">
        <v>1859</v>
      </c>
    </row>
    <row r="329" spans="2:4" ht="15">
      <c r="B329" s="74">
        <f t="shared" si="2"/>
        <v>44875</v>
      </c>
      <c r="C329">
        <v>309417073</v>
      </c>
      <c r="D329" t="s">
        <v>1859</v>
      </c>
    </row>
    <row r="330" spans="2:4" ht="15">
      <c r="B330" s="74">
        <f t="shared" si="2"/>
        <v>44882</v>
      </c>
      <c r="C330">
        <v>405014779</v>
      </c>
      <c r="D330" t="s">
        <v>1906</v>
      </c>
    </row>
    <row r="331" spans="2:4" ht="15">
      <c r="B331" s="74">
        <f t="shared" si="2"/>
        <v>44889</v>
      </c>
      <c r="C331">
        <v>315942814</v>
      </c>
      <c r="D331" t="s">
        <v>1906</v>
      </c>
    </row>
    <row r="332" spans="2:4" ht="15">
      <c r="B332" s="74">
        <f t="shared" si="2"/>
        <v>44896</v>
      </c>
      <c r="C332">
        <v>217143950</v>
      </c>
      <c r="D332" t="s">
        <v>1906</v>
      </c>
    </row>
    <row r="333" spans="2:4" ht="15">
      <c r="B333" s="74">
        <f t="shared" si="2"/>
        <v>44903</v>
      </c>
      <c r="C333">
        <v>205009388</v>
      </c>
      <c r="D333" t="s">
        <v>1932</v>
      </c>
    </row>
    <row r="334" spans="2:4" ht="15">
      <c r="B334" s="74">
        <f t="shared" si="2"/>
        <v>44910</v>
      </c>
      <c r="C334">
        <v>222336570</v>
      </c>
      <c r="D334" t="s">
        <v>1936</v>
      </c>
    </row>
    <row r="335" spans="2:4" ht="15">
      <c r="B335" s="74">
        <f t="shared" si="2"/>
        <v>44917</v>
      </c>
      <c r="C335">
        <v>663070562</v>
      </c>
      <c r="D335" t="s">
        <v>1944</v>
      </c>
    </row>
    <row r="336" spans="2:4" ht="15">
      <c r="B336" s="74">
        <f t="shared" si="2"/>
        <v>44924</v>
      </c>
      <c r="C336">
        <v>697120852</v>
      </c>
      <c r="D336" t="s">
        <v>1944</v>
      </c>
    </row>
    <row r="337" spans="2:4" ht="15">
      <c r="B337" s="74">
        <f t="shared" si="2"/>
        <v>44931</v>
      </c>
      <c r="C337">
        <v>744554255</v>
      </c>
      <c r="D337" t="s">
        <v>1944</v>
      </c>
    </row>
    <row r="338" spans="2:4" ht="15">
      <c r="B338" s="74">
        <f t="shared" si="2"/>
        <v>44938</v>
      </c>
      <c r="C338">
        <v>586757887</v>
      </c>
      <c r="D338" t="s">
        <v>1944</v>
      </c>
    </row>
    <row r="339" spans="2:4" ht="15">
      <c r="B339" s="74">
        <f t="shared" si="2"/>
        <v>44945</v>
      </c>
      <c r="C339">
        <v>455868298</v>
      </c>
      <c r="D339" t="s">
        <v>1944</v>
      </c>
    </row>
    <row r="340" spans="2:4" ht="15">
      <c r="B340" s="74">
        <f t="shared" si="2"/>
        <v>44952</v>
      </c>
      <c r="C340">
        <v>408024427</v>
      </c>
      <c r="D340" t="s">
        <v>1944</v>
      </c>
    </row>
    <row r="341" spans="2:4" ht="15">
      <c r="B341" s="74">
        <f t="shared" si="2"/>
        <v>44959</v>
      </c>
      <c r="C341">
        <v>398369134</v>
      </c>
      <c r="D341" t="s">
        <v>1944</v>
      </c>
    </row>
    <row r="342" spans="2:4" ht="15">
      <c r="B342" s="74">
        <f t="shared" si="2"/>
        <v>44966</v>
      </c>
      <c r="C342">
        <v>336562344</v>
      </c>
      <c r="D342" t="s">
        <v>1944</v>
      </c>
    </row>
    <row r="343" spans="2:4" ht="15">
      <c r="B343" s="74">
        <f t="shared" si="2"/>
        <v>44973</v>
      </c>
      <c r="C343">
        <v>382002848</v>
      </c>
      <c r="D343" t="s">
        <v>2001</v>
      </c>
    </row>
    <row r="344" spans="2:4" ht="15">
      <c r="B344" s="74">
        <f t="shared" si="2"/>
        <v>44980</v>
      </c>
      <c r="C344">
        <v>388151360</v>
      </c>
      <c r="D344" t="s">
        <v>2010</v>
      </c>
    </row>
    <row r="345" spans="2:4" ht="15">
      <c r="B345" s="74">
        <f t="shared" si="2"/>
        <v>44987</v>
      </c>
      <c r="C345">
        <v>309152546</v>
      </c>
      <c r="D345" t="s">
        <v>2010</v>
      </c>
    </row>
    <row r="346" spans="2:4" ht="15">
      <c r="B346" s="74">
        <f t="shared" si="2"/>
        <v>44994</v>
      </c>
      <c r="C346">
        <v>313634298</v>
      </c>
      <c r="D346" t="s">
        <v>2019</v>
      </c>
    </row>
    <row r="347" spans="2:4" ht="15">
      <c r="B347" s="74">
        <f t="shared" si="2"/>
        <v>45001</v>
      </c>
      <c r="C347">
        <v>464218716</v>
      </c>
      <c r="D347" t="s">
        <v>2019</v>
      </c>
    </row>
    <row r="348" ht="15">
      <c r="B348" s="74">
        <f t="shared" si="2"/>
        <v>45008</v>
      </c>
    </row>
    <row r="349" ht="15">
      <c r="B349" s="74">
        <f t="shared" si="2"/>
        <v>45015</v>
      </c>
    </row>
    <row r="350" ht="15">
      <c r="B350" s="74">
        <f t="shared" si="2"/>
        <v>45022</v>
      </c>
    </row>
    <row r="351" ht="15">
      <c r="B351" s="74">
        <f t="shared" si="2"/>
        <v>45029</v>
      </c>
    </row>
    <row r="352" ht="15">
      <c r="B352" s="74">
        <f t="shared" si="2"/>
        <v>45036</v>
      </c>
    </row>
    <row r="353" ht="15">
      <c r="B353" s="142"/>
    </row>
    <row r="355" ht="15">
      <c r="B355" s="74">
        <f>B262+7</f>
        <v>44413</v>
      </c>
    </row>
    <row r="356" ht="15">
      <c r="B356" s="74">
        <f t="shared" si="2"/>
        <v>44420</v>
      </c>
    </row>
    <row r="357" ht="15">
      <c r="B357" s="74">
        <f t="shared" si="2"/>
        <v>44427</v>
      </c>
    </row>
    <row r="358" ht="15">
      <c r="B358" s="74">
        <f t="shared" si="2"/>
        <v>44434</v>
      </c>
    </row>
    <row r="359" ht="15">
      <c r="B359" s="74">
        <f t="shared" si="2"/>
        <v>44441</v>
      </c>
    </row>
    <row r="360" ht="15">
      <c r="B360" s="74">
        <f t="shared" si="2"/>
        <v>44448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55"/>
  <sheetViews>
    <sheetView zoomScalePageLayoutView="0" workbookViewId="0" topLeftCell="A87">
      <selection activeCell="X15" sqref="X15"/>
    </sheetView>
  </sheetViews>
  <sheetFormatPr defaultColWidth="10.421875" defaultRowHeight="15"/>
  <cols>
    <col min="1" max="1" width="5.140625" style="198" customWidth="1"/>
    <col min="2" max="2" width="10.421875" style="0" customWidth="1"/>
    <col min="3" max="3" width="13.57421875" style="0" customWidth="1"/>
    <col min="4" max="5" width="10.421875" style="0" customWidth="1"/>
    <col min="6" max="6" width="16.421875" style="0" customWidth="1"/>
    <col min="7" max="7" width="14.421875" style="76" customWidth="1"/>
    <col min="8" max="8" width="10.421875" style="0" customWidth="1"/>
    <col min="9" max="10" width="14.421875" style="0" customWidth="1"/>
    <col min="11" max="11" width="11.57421875" style="0" customWidth="1"/>
    <col min="12" max="12" width="15.7109375" style="0" customWidth="1"/>
    <col min="13" max="13" width="14.28125" style="0" customWidth="1"/>
    <col min="14" max="14" width="10.7109375" style="0" customWidth="1"/>
    <col min="15" max="15" width="15.7109375" style="0" customWidth="1"/>
    <col min="16" max="16" width="14.57421875" style="0" customWidth="1"/>
    <col min="17" max="17" width="10.421875" style="0" customWidth="1"/>
    <col min="18" max="18" width="13.00390625" style="0" customWidth="1"/>
    <col min="19" max="19" width="14.140625" style="0" customWidth="1"/>
    <col min="20" max="20" width="10.421875" style="0" customWidth="1"/>
    <col min="21" max="21" width="20.7109375" style="0" customWidth="1"/>
    <col min="22" max="22" width="13.57421875" style="0" customWidth="1"/>
    <col min="23" max="23" width="12.00390625" style="0" customWidth="1"/>
    <col min="24" max="24" width="16.7109375" style="0" customWidth="1"/>
    <col min="25" max="25" width="14.28125" style="0" customWidth="1"/>
  </cols>
  <sheetData>
    <row r="1" ht="15.75" thickBot="1"/>
    <row r="2" spans="1:25" s="193" customFormat="1" ht="15">
      <c r="A2" s="199"/>
      <c r="B2" s="194"/>
      <c r="C2" s="195" t="s">
        <v>1387</v>
      </c>
      <c r="D2" s="196"/>
      <c r="E2" s="194"/>
      <c r="F2" s="195" t="s">
        <v>1388</v>
      </c>
      <c r="G2" s="197" t="s">
        <v>1389</v>
      </c>
      <c r="H2" s="194"/>
      <c r="I2" s="195" t="s">
        <v>1390</v>
      </c>
      <c r="J2" s="197" t="s">
        <v>1391</v>
      </c>
      <c r="K2" s="194"/>
      <c r="L2" s="195" t="s">
        <v>1392</v>
      </c>
      <c r="M2" s="197" t="s">
        <v>1393</v>
      </c>
      <c r="N2" s="194"/>
      <c r="O2" s="195" t="s">
        <v>1394</v>
      </c>
      <c r="P2" s="197" t="s">
        <v>1395</v>
      </c>
      <c r="Q2" s="194"/>
      <c r="R2" s="195" t="s">
        <v>1636</v>
      </c>
      <c r="S2" s="197" t="s">
        <v>1396</v>
      </c>
      <c r="T2" s="194"/>
      <c r="U2" s="195" t="s">
        <v>1637</v>
      </c>
      <c r="V2" s="197" t="s">
        <v>1638</v>
      </c>
      <c r="W2" s="194"/>
      <c r="X2" s="195" t="s">
        <v>1947</v>
      </c>
      <c r="Y2" s="197" t="s">
        <v>1946</v>
      </c>
    </row>
    <row r="3" spans="1:25" ht="15">
      <c r="A3" s="198">
        <v>1</v>
      </c>
      <c r="B3" s="191"/>
      <c r="C3" s="178"/>
      <c r="D3" s="192"/>
      <c r="E3" s="186">
        <v>42739</v>
      </c>
      <c r="F3" s="77">
        <v>647684890</v>
      </c>
      <c r="G3" s="187">
        <v>647684890</v>
      </c>
      <c r="H3" s="186">
        <v>43103</v>
      </c>
      <c r="I3" s="77">
        <v>771209075</v>
      </c>
      <c r="J3" s="187">
        <v>771209075</v>
      </c>
      <c r="K3" s="179">
        <v>43468</v>
      </c>
      <c r="L3" s="185">
        <v>416487012</v>
      </c>
      <c r="M3" s="180">
        <v>416487012</v>
      </c>
      <c r="N3" s="179">
        <v>43832</v>
      </c>
      <c r="O3" s="185">
        <v>547315473</v>
      </c>
      <c r="P3" s="180">
        <f>O3</f>
        <v>547315473</v>
      </c>
      <c r="Q3" s="179">
        <v>44196</v>
      </c>
      <c r="R3" s="178"/>
      <c r="S3" s="180">
        <f>R3</f>
        <v>0</v>
      </c>
      <c r="T3" s="179">
        <v>44560</v>
      </c>
      <c r="U3" s="178">
        <v>590306692</v>
      </c>
      <c r="V3" s="180">
        <f>U3</f>
        <v>590306692</v>
      </c>
      <c r="W3" s="179">
        <v>44923</v>
      </c>
      <c r="X3" s="178">
        <v>697120852</v>
      </c>
      <c r="Y3" s="180">
        <f>X3</f>
        <v>697120852</v>
      </c>
    </row>
    <row r="4" spans="1:25" ht="15">
      <c r="A4" s="198">
        <v>2</v>
      </c>
      <c r="B4" s="191"/>
      <c r="C4" s="178"/>
      <c r="D4" s="192"/>
      <c r="E4" s="186">
        <v>42746</v>
      </c>
      <c r="F4" s="77">
        <v>448376673</v>
      </c>
      <c r="G4" s="187">
        <f aca="true" t="shared" si="0" ref="G4:G35">G3+F4</f>
        <v>1096061563</v>
      </c>
      <c r="H4" s="186">
        <v>43110</v>
      </c>
      <c r="I4" s="77">
        <v>436275752</v>
      </c>
      <c r="J4" s="187">
        <f aca="true" t="shared" si="1" ref="J4:J35">J3+I4</f>
        <v>1207484827</v>
      </c>
      <c r="K4" s="179">
        <v>43475</v>
      </c>
      <c r="L4" s="185">
        <v>436574288</v>
      </c>
      <c r="M4" s="181">
        <f aca="true" t="shared" si="2" ref="M4:M35">M3+L4</f>
        <v>853061300</v>
      </c>
      <c r="N4" s="179">
        <f aca="true" t="shared" si="3" ref="N4:N35">N3+7</f>
        <v>43839</v>
      </c>
      <c r="O4" s="185">
        <v>336299091</v>
      </c>
      <c r="P4" s="181">
        <f aca="true" t="shared" si="4" ref="P4:P35">P3+O4</f>
        <v>883614564</v>
      </c>
      <c r="Q4" s="179">
        <f aca="true" t="shared" si="5" ref="Q4:Q35">Q3+7</f>
        <v>44203</v>
      </c>
      <c r="R4" s="178"/>
      <c r="S4" s="181">
        <f aca="true" t="shared" si="6" ref="S4:S35">S3+R4</f>
        <v>0</v>
      </c>
      <c r="T4" s="179">
        <f aca="true" t="shared" si="7" ref="T4:T54">T3+7</f>
        <v>44567</v>
      </c>
      <c r="U4" s="178">
        <v>368163962</v>
      </c>
      <c r="V4" s="181">
        <f aca="true" t="shared" si="8" ref="V4:V54">V3+U4</f>
        <v>958470654</v>
      </c>
      <c r="W4" s="179">
        <f aca="true" t="shared" si="9" ref="W4:W54">W3+7</f>
        <v>44930</v>
      </c>
      <c r="X4" s="178">
        <v>744554255</v>
      </c>
      <c r="Y4" s="181">
        <f aca="true" t="shared" si="10" ref="Y4:Y54">Y3+X4</f>
        <v>1441675107</v>
      </c>
    </row>
    <row r="5" spans="1:25" ht="15">
      <c r="A5" s="198">
        <v>3</v>
      </c>
      <c r="B5" s="191"/>
      <c r="C5" s="178"/>
      <c r="D5" s="192"/>
      <c r="E5" s="186">
        <v>42753</v>
      </c>
      <c r="F5" s="77">
        <v>383391010</v>
      </c>
      <c r="G5" s="187">
        <f t="shared" si="0"/>
        <v>1479452573</v>
      </c>
      <c r="H5" s="186">
        <v>43117</v>
      </c>
      <c r="I5" s="77">
        <v>386301671</v>
      </c>
      <c r="J5" s="187">
        <f t="shared" si="1"/>
        <v>1593786498</v>
      </c>
      <c r="K5" s="179">
        <v>43482</v>
      </c>
      <c r="L5" s="185">
        <v>432996329.4</v>
      </c>
      <c r="M5" s="181">
        <f t="shared" si="2"/>
        <v>1286057629.4</v>
      </c>
      <c r="N5" s="179">
        <f t="shared" si="3"/>
        <v>43846</v>
      </c>
      <c r="O5" s="185">
        <v>453198840</v>
      </c>
      <c r="P5" s="181">
        <f t="shared" si="4"/>
        <v>1336813404</v>
      </c>
      <c r="Q5" s="179">
        <f t="shared" si="5"/>
        <v>44210</v>
      </c>
      <c r="R5" s="178"/>
      <c r="S5" s="181">
        <f t="shared" si="6"/>
        <v>0</v>
      </c>
      <c r="T5" s="179">
        <f t="shared" si="7"/>
        <v>44574</v>
      </c>
      <c r="U5" s="178">
        <v>286927642</v>
      </c>
      <c r="V5" s="181">
        <f t="shared" si="8"/>
        <v>1245398296</v>
      </c>
      <c r="W5" s="179">
        <f t="shared" si="9"/>
        <v>44937</v>
      </c>
      <c r="X5" s="178">
        <v>586757887</v>
      </c>
      <c r="Y5" s="181">
        <f t="shared" si="10"/>
        <v>2028432994</v>
      </c>
    </row>
    <row r="6" spans="1:25" ht="15">
      <c r="A6" s="198">
        <v>4</v>
      </c>
      <c r="B6" s="191"/>
      <c r="C6" s="178"/>
      <c r="D6" s="192"/>
      <c r="E6" s="186">
        <v>42760</v>
      </c>
      <c r="F6" s="77">
        <v>388461541</v>
      </c>
      <c r="G6" s="187">
        <f t="shared" si="0"/>
        <v>1867914114</v>
      </c>
      <c r="H6" s="188">
        <v>43125</v>
      </c>
      <c r="I6" s="78">
        <v>339835532</v>
      </c>
      <c r="J6" s="187">
        <f t="shared" si="1"/>
        <v>1933622030</v>
      </c>
      <c r="K6" s="179">
        <v>43489</v>
      </c>
      <c r="L6" s="185">
        <v>376282890</v>
      </c>
      <c r="M6" s="181">
        <f t="shared" si="2"/>
        <v>1662340519.4</v>
      </c>
      <c r="N6" s="179">
        <f t="shared" si="3"/>
        <v>43853</v>
      </c>
      <c r="O6" s="185">
        <v>404405312</v>
      </c>
      <c r="P6" s="181">
        <f t="shared" si="4"/>
        <v>1741218716</v>
      </c>
      <c r="Q6" s="179">
        <f t="shared" si="5"/>
        <v>44217</v>
      </c>
      <c r="R6" s="178"/>
      <c r="S6" s="181">
        <f t="shared" si="6"/>
        <v>0</v>
      </c>
      <c r="T6" s="179">
        <f t="shared" si="7"/>
        <v>44581</v>
      </c>
      <c r="U6" s="178">
        <v>235664165</v>
      </c>
      <c r="V6" s="181">
        <f t="shared" si="8"/>
        <v>1481062461</v>
      </c>
      <c r="W6" s="179">
        <f t="shared" si="9"/>
        <v>44944</v>
      </c>
      <c r="X6" s="178">
        <v>455868298</v>
      </c>
      <c r="Y6" s="181">
        <f t="shared" si="10"/>
        <v>2484301292</v>
      </c>
    </row>
    <row r="7" spans="1:25" ht="15">
      <c r="A7" s="198">
        <v>5</v>
      </c>
      <c r="B7" s="191"/>
      <c r="C7" s="178"/>
      <c r="D7" s="192"/>
      <c r="E7" s="186">
        <v>42767</v>
      </c>
      <c r="F7" s="77">
        <v>354620133</v>
      </c>
      <c r="G7" s="187">
        <f t="shared" si="0"/>
        <v>2222534247</v>
      </c>
      <c r="H7" s="188">
        <v>43132</v>
      </c>
      <c r="I7" s="78">
        <v>308058508</v>
      </c>
      <c r="J7" s="187">
        <f t="shared" si="1"/>
        <v>2241680538</v>
      </c>
      <c r="K7" s="179">
        <v>43496</v>
      </c>
      <c r="L7" s="185">
        <v>344197918</v>
      </c>
      <c r="M7" s="181">
        <f t="shared" si="2"/>
        <v>2006538437.4</v>
      </c>
      <c r="N7" s="179">
        <f t="shared" si="3"/>
        <v>43860</v>
      </c>
      <c r="O7" s="185">
        <v>396671415</v>
      </c>
      <c r="P7" s="181">
        <f t="shared" si="4"/>
        <v>2137890131</v>
      </c>
      <c r="Q7" s="179">
        <f t="shared" si="5"/>
        <v>44224</v>
      </c>
      <c r="R7" s="178"/>
      <c r="S7" s="181">
        <f t="shared" si="6"/>
        <v>0</v>
      </c>
      <c r="T7" s="179">
        <f t="shared" si="7"/>
        <v>44588</v>
      </c>
      <c r="U7" s="178">
        <v>215629653</v>
      </c>
      <c r="V7" s="181">
        <f t="shared" si="8"/>
        <v>1696692114</v>
      </c>
      <c r="W7" s="179">
        <f t="shared" si="9"/>
        <v>44951</v>
      </c>
      <c r="X7" s="178">
        <v>408024427</v>
      </c>
      <c r="Y7" s="181">
        <f t="shared" si="10"/>
        <v>2892325719</v>
      </c>
    </row>
    <row r="8" spans="1:25" ht="15">
      <c r="A8" s="198">
        <v>6</v>
      </c>
      <c r="B8" s="191"/>
      <c r="C8" s="178"/>
      <c r="D8" s="192"/>
      <c r="E8" s="186">
        <v>42774</v>
      </c>
      <c r="F8" s="77">
        <v>326531838</v>
      </c>
      <c r="G8" s="187">
        <f t="shared" si="0"/>
        <v>2549066085</v>
      </c>
      <c r="H8" s="186">
        <v>43139</v>
      </c>
      <c r="I8" s="77">
        <v>421660121</v>
      </c>
      <c r="J8" s="187">
        <f t="shared" si="1"/>
        <v>2663340659</v>
      </c>
      <c r="K8" s="179">
        <v>43503</v>
      </c>
      <c r="L8" s="185">
        <v>355016497</v>
      </c>
      <c r="M8" s="181">
        <f t="shared" si="2"/>
        <v>2361554934.4</v>
      </c>
      <c r="N8" s="179">
        <f t="shared" si="3"/>
        <v>43867</v>
      </c>
      <c r="O8" s="185">
        <v>383978931</v>
      </c>
      <c r="P8" s="181">
        <f t="shared" si="4"/>
        <v>2521869062</v>
      </c>
      <c r="Q8" s="179">
        <f t="shared" si="5"/>
        <v>44231</v>
      </c>
      <c r="R8" s="178"/>
      <c r="S8" s="181">
        <f t="shared" si="6"/>
        <v>0</v>
      </c>
      <c r="T8" s="179">
        <f t="shared" si="7"/>
        <v>44595</v>
      </c>
      <c r="U8" s="178">
        <v>186663545</v>
      </c>
      <c r="V8" s="181">
        <f t="shared" si="8"/>
        <v>1883355659</v>
      </c>
      <c r="W8" s="179">
        <f t="shared" si="9"/>
        <v>44958</v>
      </c>
      <c r="X8" s="178">
        <v>398369134</v>
      </c>
      <c r="Y8" s="181">
        <f t="shared" si="10"/>
        <v>3290694853</v>
      </c>
    </row>
    <row r="9" spans="1:25" ht="15">
      <c r="A9" s="198">
        <v>7</v>
      </c>
      <c r="B9" s="191"/>
      <c r="C9" s="178"/>
      <c r="D9" s="192"/>
      <c r="E9" s="186">
        <v>42781</v>
      </c>
      <c r="F9" s="77">
        <v>469411739</v>
      </c>
      <c r="G9" s="187">
        <f t="shared" si="0"/>
        <v>3018477824</v>
      </c>
      <c r="H9" s="186">
        <v>43146</v>
      </c>
      <c r="I9" s="77">
        <v>559419651</v>
      </c>
      <c r="J9" s="187">
        <f t="shared" si="1"/>
        <v>3222760310</v>
      </c>
      <c r="K9" s="179">
        <v>43510</v>
      </c>
      <c r="L9" s="185">
        <v>460671071</v>
      </c>
      <c r="M9" s="181">
        <f t="shared" si="2"/>
        <v>2822226005.4</v>
      </c>
      <c r="N9" s="179">
        <f t="shared" si="3"/>
        <v>43874</v>
      </c>
      <c r="O9" s="185">
        <v>392605276</v>
      </c>
      <c r="P9" s="181">
        <f t="shared" si="4"/>
        <v>2914474338</v>
      </c>
      <c r="Q9" s="179">
        <f t="shared" si="5"/>
        <v>44238</v>
      </c>
      <c r="R9" s="178"/>
      <c r="S9" s="181">
        <f t="shared" si="6"/>
        <v>0</v>
      </c>
      <c r="T9" s="179">
        <f t="shared" si="7"/>
        <v>44602</v>
      </c>
      <c r="U9" s="178">
        <v>201377755</v>
      </c>
      <c r="V9" s="181">
        <f t="shared" si="8"/>
        <v>2084733414</v>
      </c>
      <c r="W9" s="179">
        <f t="shared" si="9"/>
        <v>44965</v>
      </c>
      <c r="X9" s="178">
        <v>336562344</v>
      </c>
      <c r="Y9" s="181">
        <f t="shared" si="10"/>
        <v>3627257197</v>
      </c>
    </row>
    <row r="10" spans="1:25" ht="15">
      <c r="A10" s="198">
        <v>8</v>
      </c>
      <c r="B10" s="191"/>
      <c r="C10" s="178"/>
      <c r="D10" s="192"/>
      <c r="E10" s="186">
        <v>42788</v>
      </c>
      <c r="F10" s="77">
        <v>336428793</v>
      </c>
      <c r="G10" s="187">
        <f t="shared" si="0"/>
        <v>3354906617</v>
      </c>
      <c r="H10" s="186">
        <v>43153</v>
      </c>
      <c r="I10" s="77">
        <v>420634874</v>
      </c>
      <c r="J10" s="187">
        <f t="shared" si="1"/>
        <v>3643395184</v>
      </c>
      <c r="K10" s="179">
        <v>43517</v>
      </c>
      <c r="L10" s="185">
        <v>527533116</v>
      </c>
      <c r="M10" s="181">
        <f t="shared" si="2"/>
        <v>3349759121.4</v>
      </c>
      <c r="N10" s="179">
        <f t="shared" si="3"/>
        <v>43881</v>
      </c>
      <c r="O10" s="185">
        <v>320005847</v>
      </c>
      <c r="P10" s="181">
        <f t="shared" si="4"/>
        <v>3234480185</v>
      </c>
      <c r="Q10" s="179">
        <f t="shared" si="5"/>
        <v>44245</v>
      </c>
      <c r="R10" s="178"/>
      <c r="S10" s="181">
        <f t="shared" si="6"/>
        <v>0</v>
      </c>
      <c r="T10" s="179">
        <f t="shared" si="7"/>
        <v>44609</v>
      </c>
      <c r="U10" s="178">
        <v>392969730</v>
      </c>
      <c r="V10" s="181">
        <f t="shared" si="8"/>
        <v>2477703144</v>
      </c>
      <c r="W10" s="179">
        <f t="shared" si="9"/>
        <v>44972</v>
      </c>
      <c r="X10" s="178">
        <v>382002848</v>
      </c>
      <c r="Y10" s="181">
        <f t="shared" si="10"/>
        <v>4009260045</v>
      </c>
    </row>
    <row r="11" spans="1:25" ht="15">
      <c r="A11" s="198">
        <v>9</v>
      </c>
      <c r="B11" s="191"/>
      <c r="C11" s="178"/>
      <c r="D11" s="192"/>
      <c r="E11" s="186">
        <v>42795</v>
      </c>
      <c r="F11" s="77">
        <v>283465660</v>
      </c>
      <c r="G11" s="187">
        <f t="shared" si="0"/>
        <v>3638372277</v>
      </c>
      <c r="H11" s="186">
        <v>43160</v>
      </c>
      <c r="I11" s="77">
        <v>357088250</v>
      </c>
      <c r="J11" s="187">
        <f t="shared" si="1"/>
        <v>4000483434</v>
      </c>
      <c r="K11" s="179">
        <v>43524</v>
      </c>
      <c r="L11" s="185">
        <v>388491293</v>
      </c>
      <c r="M11" s="181">
        <f t="shared" si="2"/>
        <v>3738250414.4</v>
      </c>
      <c r="N11" s="179">
        <f t="shared" si="3"/>
        <v>43888</v>
      </c>
      <c r="O11" s="185">
        <v>302657963</v>
      </c>
      <c r="P11" s="181">
        <f t="shared" si="4"/>
        <v>3537138148</v>
      </c>
      <c r="Q11" s="179">
        <f t="shared" si="5"/>
        <v>44252</v>
      </c>
      <c r="R11" s="178"/>
      <c r="S11" s="181">
        <f t="shared" si="6"/>
        <v>0</v>
      </c>
      <c r="T11" s="179">
        <f t="shared" si="7"/>
        <v>44616</v>
      </c>
      <c r="U11" s="178">
        <v>353419695</v>
      </c>
      <c r="V11" s="181">
        <f t="shared" si="8"/>
        <v>2831122839</v>
      </c>
      <c r="W11" s="179">
        <f t="shared" si="9"/>
        <v>44979</v>
      </c>
      <c r="X11" s="178">
        <v>388151360</v>
      </c>
      <c r="Y11" s="181">
        <f t="shared" si="10"/>
        <v>4397411405</v>
      </c>
    </row>
    <row r="12" spans="1:25" ht="15">
      <c r="A12" s="198">
        <v>10</v>
      </c>
      <c r="B12" s="191"/>
      <c r="C12" s="178"/>
      <c r="D12" s="192"/>
      <c r="E12" s="186">
        <v>42802</v>
      </c>
      <c r="F12" s="77">
        <v>323024047</v>
      </c>
      <c r="G12" s="187">
        <f t="shared" si="0"/>
        <v>3961396324</v>
      </c>
      <c r="H12" s="186">
        <v>43167</v>
      </c>
      <c r="I12" s="77">
        <v>256002054</v>
      </c>
      <c r="J12" s="187">
        <f t="shared" si="1"/>
        <v>4256485488</v>
      </c>
      <c r="K12" s="179">
        <v>43531</v>
      </c>
      <c r="L12" s="185">
        <v>533344061</v>
      </c>
      <c r="M12" s="181">
        <f t="shared" si="2"/>
        <v>4271594475.4</v>
      </c>
      <c r="N12" s="179">
        <f t="shared" si="3"/>
        <v>43895</v>
      </c>
      <c r="O12" s="185">
        <v>258379185</v>
      </c>
      <c r="P12" s="181">
        <f t="shared" si="4"/>
        <v>3795517333</v>
      </c>
      <c r="Q12" s="179">
        <f t="shared" si="5"/>
        <v>44259</v>
      </c>
      <c r="R12" s="178"/>
      <c r="S12" s="181">
        <f t="shared" si="6"/>
        <v>0</v>
      </c>
      <c r="T12" s="179">
        <f t="shared" si="7"/>
        <v>44623</v>
      </c>
      <c r="U12" s="178">
        <v>268019894</v>
      </c>
      <c r="V12" s="181">
        <f t="shared" si="8"/>
        <v>3099142733</v>
      </c>
      <c r="W12" s="179">
        <f t="shared" si="9"/>
        <v>44986</v>
      </c>
      <c r="X12" s="178">
        <v>309152546</v>
      </c>
      <c r="Y12" s="181">
        <f t="shared" si="10"/>
        <v>4706563951</v>
      </c>
    </row>
    <row r="13" spans="1:25" ht="15">
      <c r="A13" s="198">
        <v>11</v>
      </c>
      <c r="B13" s="191"/>
      <c r="C13" s="178"/>
      <c r="D13" s="192"/>
      <c r="E13" s="186">
        <v>42809</v>
      </c>
      <c r="F13" s="77">
        <v>393781734</v>
      </c>
      <c r="G13" s="187">
        <f t="shared" si="0"/>
        <v>4355178058</v>
      </c>
      <c r="H13" s="186">
        <v>43174</v>
      </c>
      <c r="I13" s="77">
        <v>566370635</v>
      </c>
      <c r="J13" s="187">
        <f t="shared" si="1"/>
        <v>4822856123</v>
      </c>
      <c r="K13" s="179">
        <v>43538</v>
      </c>
      <c r="L13" s="185">
        <v>465260058</v>
      </c>
      <c r="M13" s="181">
        <f t="shared" si="2"/>
        <v>4736854533.4</v>
      </c>
      <c r="N13" s="179">
        <f t="shared" si="3"/>
        <v>43902</v>
      </c>
      <c r="O13" s="185">
        <v>0</v>
      </c>
      <c r="P13" s="181">
        <f t="shared" si="4"/>
        <v>3795517333</v>
      </c>
      <c r="Q13" s="179">
        <f t="shared" si="5"/>
        <v>44266</v>
      </c>
      <c r="R13" s="178"/>
      <c r="S13" s="181">
        <f t="shared" si="6"/>
        <v>0</v>
      </c>
      <c r="T13" s="179">
        <f t="shared" si="7"/>
        <v>44630</v>
      </c>
      <c r="U13" s="178">
        <v>353130042</v>
      </c>
      <c r="V13" s="181">
        <f t="shared" si="8"/>
        <v>3452272775</v>
      </c>
      <c r="W13" s="179">
        <f t="shared" si="9"/>
        <v>44993</v>
      </c>
      <c r="X13" s="178">
        <v>313634298</v>
      </c>
      <c r="Y13" s="181">
        <f t="shared" si="10"/>
        <v>5020198249</v>
      </c>
    </row>
    <row r="14" spans="1:25" ht="15">
      <c r="A14" s="198">
        <v>12</v>
      </c>
      <c r="B14" s="191"/>
      <c r="C14" s="178"/>
      <c r="D14" s="192"/>
      <c r="E14" s="186">
        <v>42816</v>
      </c>
      <c r="F14" s="77">
        <v>337206298</v>
      </c>
      <c r="G14" s="187">
        <f t="shared" si="0"/>
        <v>4692384356</v>
      </c>
      <c r="H14" s="186">
        <v>43181</v>
      </c>
      <c r="I14" s="77">
        <v>306451601</v>
      </c>
      <c r="J14" s="187">
        <f t="shared" si="1"/>
        <v>5129307724</v>
      </c>
      <c r="K14" s="179">
        <v>43545</v>
      </c>
      <c r="L14" s="185">
        <v>260185948</v>
      </c>
      <c r="M14" s="181">
        <f t="shared" si="2"/>
        <v>4997040481.4</v>
      </c>
      <c r="N14" s="179">
        <f t="shared" si="3"/>
        <v>43909</v>
      </c>
      <c r="O14" s="185">
        <v>0</v>
      </c>
      <c r="P14" s="181">
        <f t="shared" si="4"/>
        <v>3795517333</v>
      </c>
      <c r="Q14" s="179">
        <f t="shared" si="5"/>
        <v>44273</v>
      </c>
      <c r="R14" s="178"/>
      <c r="S14" s="181">
        <f t="shared" si="6"/>
        <v>0</v>
      </c>
      <c r="T14" s="179">
        <f t="shared" si="7"/>
        <v>44637</v>
      </c>
      <c r="U14" s="178">
        <v>421068911</v>
      </c>
      <c r="V14" s="181">
        <f t="shared" si="8"/>
        <v>3873341686</v>
      </c>
      <c r="W14" s="179">
        <f t="shared" si="9"/>
        <v>45000</v>
      </c>
      <c r="X14" s="178">
        <v>464218716</v>
      </c>
      <c r="Y14" s="181">
        <f t="shared" si="10"/>
        <v>5484416965</v>
      </c>
    </row>
    <row r="15" spans="1:25" ht="15">
      <c r="A15" s="198">
        <v>13</v>
      </c>
      <c r="B15" s="191"/>
      <c r="C15" s="178"/>
      <c r="D15" s="192"/>
      <c r="E15" s="186">
        <v>42823</v>
      </c>
      <c r="F15" s="77">
        <v>395685357</v>
      </c>
      <c r="G15" s="187">
        <f t="shared" si="0"/>
        <v>5088069713</v>
      </c>
      <c r="H15" s="186">
        <v>43188</v>
      </c>
      <c r="I15" s="77">
        <v>512384643</v>
      </c>
      <c r="J15" s="187">
        <f t="shared" si="1"/>
        <v>5641692367</v>
      </c>
      <c r="K15" s="179">
        <v>43552</v>
      </c>
      <c r="L15" s="185">
        <v>209657510</v>
      </c>
      <c r="M15" s="181">
        <f t="shared" si="2"/>
        <v>5206697991.4</v>
      </c>
      <c r="N15" s="179">
        <f t="shared" si="3"/>
        <v>43916</v>
      </c>
      <c r="O15" s="185">
        <v>0</v>
      </c>
      <c r="P15" s="181">
        <f t="shared" si="4"/>
        <v>3795517333</v>
      </c>
      <c r="Q15" s="179">
        <f t="shared" si="5"/>
        <v>44280</v>
      </c>
      <c r="R15" s="178"/>
      <c r="S15" s="181">
        <f t="shared" si="6"/>
        <v>0</v>
      </c>
      <c r="T15" s="179">
        <f t="shared" si="7"/>
        <v>44644</v>
      </c>
      <c r="U15" s="178">
        <v>187732783</v>
      </c>
      <c r="V15" s="181">
        <f t="shared" si="8"/>
        <v>4061074469</v>
      </c>
      <c r="W15" s="179">
        <f t="shared" si="9"/>
        <v>45007</v>
      </c>
      <c r="X15" s="178"/>
      <c r="Y15" s="181">
        <f t="shared" si="10"/>
        <v>5484416965</v>
      </c>
    </row>
    <row r="16" spans="1:25" ht="15">
      <c r="A16" s="198">
        <v>14</v>
      </c>
      <c r="B16" s="191"/>
      <c r="C16" s="178"/>
      <c r="D16" s="192"/>
      <c r="E16" s="186">
        <v>42830</v>
      </c>
      <c r="F16" s="77">
        <v>306898579</v>
      </c>
      <c r="G16" s="187">
        <f t="shared" si="0"/>
        <v>5394968292</v>
      </c>
      <c r="H16" s="186">
        <v>43195</v>
      </c>
      <c r="I16" s="77">
        <v>267692457</v>
      </c>
      <c r="J16" s="187">
        <f t="shared" si="1"/>
        <v>5909384824</v>
      </c>
      <c r="K16" s="179">
        <v>43559</v>
      </c>
      <c r="L16" s="185">
        <v>332499088</v>
      </c>
      <c r="M16" s="181">
        <f t="shared" si="2"/>
        <v>5539197079.4</v>
      </c>
      <c r="N16" s="179">
        <f t="shared" si="3"/>
        <v>43923</v>
      </c>
      <c r="O16" s="185">
        <v>0</v>
      </c>
      <c r="P16" s="181">
        <f t="shared" si="4"/>
        <v>3795517333</v>
      </c>
      <c r="Q16" s="179">
        <f t="shared" si="5"/>
        <v>44287</v>
      </c>
      <c r="R16" s="178"/>
      <c r="S16" s="181">
        <f t="shared" si="6"/>
        <v>0</v>
      </c>
      <c r="T16" s="179">
        <f t="shared" si="7"/>
        <v>44651</v>
      </c>
      <c r="U16" s="178">
        <v>153164761</v>
      </c>
      <c r="V16" s="181">
        <f t="shared" si="8"/>
        <v>4214239230</v>
      </c>
      <c r="W16" s="179">
        <f t="shared" si="9"/>
        <v>45014</v>
      </c>
      <c r="X16" s="178"/>
      <c r="Y16" s="181">
        <f t="shared" si="10"/>
        <v>5484416965</v>
      </c>
    </row>
    <row r="17" spans="1:25" ht="15">
      <c r="A17" s="198">
        <v>15</v>
      </c>
      <c r="B17" s="191"/>
      <c r="C17" s="178"/>
      <c r="D17" s="192"/>
      <c r="E17" s="186">
        <v>42837</v>
      </c>
      <c r="F17" s="77">
        <v>321159449</v>
      </c>
      <c r="G17" s="187">
        <f t="shared" si="0"/>
        <v>5716127741</v>
      </c>
      <c r="H17" s="186">
        <v>43202</v>
      </c>
      <c r="I17" s="77">
        <v>191071252</v>
      </c>
      <c r="J17" s="187">
        <f t="shared" si="1"/>
        <v>6100456076</v>
      </c>
      <c r="K17" s="179">
        <v>43566</v>
      </c>
      <c r="L17" s="185">
        <v>320220789</v>
      </c>
      <c r="M17" s="181">
        <f t="shared" si="2"/>
        <v>5859417868.4</v>
      </c>
      <c r="N17" s="179">
        <f t="shared" si="3"/>
        <v>43930</v>
      </c>
      <c r="O17" s="185">
        <v>0</v>
      </c>
      <c r="P17" s="181">
        <f t="shared" si="4"/>
        <v>3795517333</v>
      </c>
      <c r="Q17" s="179">
        <f t="shared" si="5"/>
        <v>44294</v>
      </c>
      <c r="R17" s="178"/>
      <c r="S17" s="181">
        <f t="shared" si="6"/>
        <v>0</v>
      </c>
      <c r="T17" s="179">
        <f t="shared" si="7"/>
        <v>44658</v>
      </c>
      <c r="U17" s="178">
        <v>275465702</v>
      </c>
      <c r="V17" s="181">
        <f t="shared" si="8"/>
        <v>4489704932</v>
      </c>
      <c r="W17" s="179">
        <f t="shared" si="9"/>
        <v>45021</v>
      </c>
      <c r="X17" s="178"/>
      <c r="Y17" s="181">
        <f t="shared" si="10"/>
        <v>5484416965</v>
      </c>
    </row>
    <row r="18" spans="1:25" ht="15">
      <c r="A18" s="198">
        <v>16</v>
      </c>
      <c r="B18" s="191"/>
      <c r="C18" s="178"/>
      <c r="D18" s="192"/>
      <c r="E18" s="186">
        <v>42844</v>
      </c>
      <c r="F18" s="77">
        <v>662155640</v>
      </c>
      <c r="G18" s="187">
        <f t="shared" si="0"/>
        <v>6378283381</v>
      </c>
      <c r="H18" s="186">
        <v>43209</v>
      </c>
      <c r="I18" s="77">
        <v>152160473</v>
      </c>
      <c r="J18" s="187">
        <f t="shared" si="1"/>
        <v>6252616549</v>
      </c>
      <c r="K18" s="179">
        <v>43573</v>
      </c>
      <c r="L18" s="185">
        <v>330580192</v>
      </c>
      <c r="M18" s="181">
        <f t="shared" si="2"/>
        <v>6189998060.4</v>
      </c>
      <c r="N18" s="179">
        <f t="shared" si="3"/>
        <v>43937</v>
      </c>
      <c r="O18" s="185">
        <v>0</v>
      </c>
      <c r="P18" s="181">
        <f t="shared" si="4"/>
        <v>3795517333</v>
      </c>
      <c r="Q18" s="179">
        <f t="shared" si="5"/>
        <v>44301</v>
      </c>
      <c r="R18" s="178"/>
      <c r="S18" s="181">
        <f t="shared" si="6"/>
        <v>0</v>
      </c>
      <c r="T18" s="179">
        <f t="shared" si="7"/>
        <v>44665</v>
      </c>
      <c r="U18" s="178">
        <v>326751801</v>
      </c>
      <c r="V18" s="181">
        <f t="shared" si="8"/>
        <v>4816456733</v>
      </c>
      <c r="W18" s="179">
        <f t="shared" si="9"/>
        <v>45028</v>
      </c>
      <c r="X18" s="178"/>
      <c r="Y18" s="181">
        <f t="shared" si="10"/>
        <v>5484416965</v>
      </c>
    </row>
    <row r="19" spans="1:25" ht="15">
      <c r="A19" s="198">
        <v>17</v>
      </c>
      <c r="B19" s="191"/>
      <c r="C19" s="178"/>
      <c r="D19" s="192"/>
      <c r="E19" s="186">
        <v>42851</v>
      </c>
      <c r="F19" s="77">
        <v>364027699</v>
      </c>
      <c r="G19" s="187">
        <f t="shared" si="0"/>
        <v>6742311080</v>
      </c>
      <c r="H19" s="186">
        <v>43216</v>
      </c>
      <c r="I19" s="77">
        <v>627324721</v>
      </c>
      <c r="J19" s="187">
        <f t="shared" si="1"/>
        <v>6879941270</v>
      </c>
      <c r="K19" s="179">
        <v>43580</v>
      </c>
      <c r="L19" s="185">
        <v>903108117</v>
      </c>
      <c r="M19" s="181">
        <f t="shared" si="2"/>
        <v>7093106177.4</v>
      </c>
      <c r="N19" s="179">
        <f t="shared" si="3"/>
        <v>43944</v>
      </c>
      <c r="O19" s="185">
        <v>0</v>
      </c>
      <c r="P19" s="181">
        <f t="shared" si="4"/>
        <v>3795517333</v>
      </c>
      <c r="Q19" s="179">
        <f t="shared" si="5"/>
        <v>44308</v>
      </c>
      <c r="R19" s="178"/>
      <c r="S19" s="181">
        <f t="shared" si="6"/>
        <v>0</v>
      </c>
      <c r="T19" s="179">
        <f t="shared" si="7"/>
        <v>44672</v>
      </c>
      <c r="U19" s="178">
        <v>536686108</v>
      </c>
      <c r="V19" s="181">
        <f t="shared" si="8"/>
        <v>5353142841</v>
      </c>
      <c r="W19" s="179">
        <f t="shared" si="9"/>
        <v>45035</v>
      </c>
      <c r="X19" s="178"/>
      <c r="Y19" s="181">
        <f t="shared" si="10"/>
        <v>5484416965</v>
      </c>
    </row>
    <row r="20" spans="1:25" ht="15">
      <c r="A20" s="198">
        <v>18</v>
      </c>
      <c r="B20" s="191"/>
      <c r="C20" s="178"/>
      <c r="D20" s="192"/>
      <c r="E20" s="186">
        <v>42858</v>
      </c>
      <c r="F20" s="77">
        <v>309718749</v>
      </c>
      <c r="G20" s="187">
        <f t="shared" si="0"/>
        <v>7052029829</v>
      </c>
      <c r="H20" s="186">
        <v>43223</v>
      </c>
      <c r="I20" s="77">
        <v>338817321</v>
      </c>
      <c r="J20" s="187">
        <f t="shared" si="1"/>
        <v>7218758591</v>
      </c>
      <c r="K20" s="179">
        <v>43587</v>
      </c>
      <c r="L20" s="185">
        <v>439403048</v>
      </c>
      <c r="M20" s="181">
        <f t="shared" si="2"/>
        <v>7532509225.4</v>
      </c>
      <c r="N20" s="179">
        <f t="shared" si="3"/>
        <v>43951</v>
      </c>
      <c r="O20" s="185">
        <v>0</v>
      </c>
      <c r="P20" s="181">
        <f t="shared" si="4"/>
        <v>3795517333</v>
      </c>
      <c r="Q20" s="179">
        <f t="shared" si="5"/>
        <v>44315</v>
      </c>
      <c r="R20" s="178"/>
      <c r="S20" s="181">
        <f t="shared" si="6"/>
        <v>0</v>
      </c>
      <c r="T20" s="179">
        <f t="shared" si="7"/>
        <v>44679</v>
      </c>
      <c r="U20" s="178">
        <v>344765071</v>
      </c>
      <c r="V20" s="181">
        <f t="shared" si="8"/>
        <v>5697907912</v>
      </c>
      <c r="W20" s="179">
        <f t="shared" si="9"/>
        <v>45042</v>
      </c>
      <c r="X20" s="178"/>
      <c r="Y20" s="181">
        <f t="shared" si="10"/>
        <v>5484416965</v>
      </c>
    </row>
    <row r="21" spans="1:25" ht="15">
      <c r="A21" s="198">
        <v>19</v>
      </c>
      <c r="B21" s="191"/>
      <c r="C21" s="178"/>
      <c r="D21" s="192"/>
      <c r="E21" s="186">
        <v>42865</v>
      </c>
      <c r="F21" s="77">
        <v>345536304</v>
      </c>
      <c r="G21" s="187">
        <f t="shared" si="0"/>
        <v>7397566133</v>
      </c>
      <c r="H21" s="186">
        <v>43230</v>
      </c>
      <c r="I21" s="77">
        <v>284685786</v>
      </c>
      <c r="J21" s="187">
        <f t="shared" si="1"/>
        <v>7503444377</v>
      </c>
      <c r="K21" s="179">
        <v>43594</v>
      </c>
      <c r="L21" s="185">
        <v>407343186</v>
      </c>
      <c r="M21" s="181">
        <f t="shared" si="2"/>
        <v>7939852411.4</v>
      </c>
      <c r="N21" s="179">
        <f t="shared" si="3"/>
        <v>43958</v>
      </c>
      <c r="O21" s="185">
        <v>0</v>
      </c>
      <c r="P21" s="181">
        <f t="shared" si="4"/>
        <v>3795517333</v>
      </c>
      <c r="Q21" s="179">
        <f t="shared" si="5"/>
        <v>44322</v>
      </c>
      <c r="R21" s="178"/>
      <c r="S21" s="181">
        <f t="shared" si="6"/>
        <v>0</v>
      </c>
      <c r="T21" s="179">
        <f t="shared" si="7"/>
        <v>44686</v>
      </c>
      <c r="U21" s="178">
        <v>192310186</v>
      </c>
      <c r="V21" s="181">
        <f t="shared" si="8"/>
        <v>5890218098</v>
      </c>
      <c r="W21" s="179">
        <f t="shared" si="9"/>
        <v>45049</v>
      </c>
      <c r="X21" s="178"/>
      <c r="Y21" s="181">
        <f t="shared" si="10"/>
        <v>5484416965</v>
      </c>
    </row>
    <row r="22" spans="1:25" ht="15">
      <c r="A22" s="198">
        <v>20</v>
      </c>
      <c r="B22" s="191"/>
      <c r="C22" s="178"/>
      <c r="D22" s="192"/>
      <c r="E22" s="186">
        <v>42872</v>
      </c>
      <c r="F22" s="77">
        <v>284755275</v>
      </c>
      <c r="G22" s="187">
        <f t="shared" si="0"/>
        <v>7682321408</v>
      </c>
      <c r="H22" s="186">
        <v>43237</v>
      </c>
      <c r="I22" s="77">
        <v>515394196</v>
      </c>
      <c r="J22" s="187">
        <f t="shared" si="1"/>
        <v>8018838573</v>
      </c>
      <c r="K22" s="179">
        <v>43601</v>
      </c>
      <c r="L22" s="185">
        <v>343112639.95</v>
      </c>
      <c r="M22" s="181">
        <f t="shared" si="2"/>
        <v>8282965051.349999</v>
      </c>
      <c r="N22" s="179">
        <f t="shared" si="3"/>
        <v>43965</v>
      </c>
      <c r="O22" s="185">
        <v>0</v>
      </c>
      <c r="P22" s="181">
        <f t="shared" si="4"/>
        <v>3795517333</v>
      </c>
      <c r="Q22" s="179">
        <f t="shared" si="5"/>
        <v>44329</v>
      </c>
      <c r="R22" s="178">
        <v>5349215</v>
      </c>
      <c r="S22" s="181">
        <f t="shared" si="6"/>
        <v>5349215</v>
      </c>
      <c r="T22" s="179">
        <f t="shared" si="7"/>
        <v>44693</v>
      </c>
      <c r="U22" s="178">
        <v>468252640</v>
      </c>
      <c r="V22" s="181">
        <f t="shared" si="8"/>
        <v>6358470738</v>
      </c>
      <c r="W22" s="179">
        <f t="shared" si="9"/>
        <v>45056</v>
      </c>
      <c r="X22" s="178"/>
      <c r="Y22" s="181">
        <f t="shared" si="10"/>
        <v>5484416965</v>
      </c>
    </row>
    <row r="23" spans="1:25" ht="15">
      <c r="A23" s="198">
        <v>21</v>
      </c>
      <c r="B23" s="191"/>
      <c r="C23" s="178"/>
      <c r="D23" s="192"/>
      <c r="E23" s="186">
        <v>42879</v>
      </c>
      <c r="F23" s="77">
        <v>295200745</v>
      </c>
      <c r="G23" s="187">
        <f t="shared" si="0"/>
        <v>7977522153</v>
      </c>
      <c r="H23" s="186">
        <v>43244</v>
      </c>
      <c r="I23" s="77">
        <v>391474999</v>
      </c>
      <c r="J23" s="187">
        <f t="shared" si="1"/>
        <v>8410313572</v>
      </c>
      <c r="K23" s="179">
        <v>43608</v>
      </c>
      <c r="L23" s="185">
        <v>364054506</v>
      </c>
      <c r="M23" s="181">
        <f t="shared" si="2"/>
        <v>8647019557.349998</v>
      </c>
      <c r="N23" s="179">
        <f t="shared" si="3"/>
        <v>43972</v>
      </c>
      <c r="O23" s="185">
        <v>0</v>
      </c>
      <c r="P23" s="181">
        <f t="shared" si="4"/>
        <v>3795517333</v>
      </c>
      <c r="Q23" s="179">
        <f t="shared" si="5"/>
        <v>44336</v>
      </c>
      <c r="R23" s="178">
        <v>11562316</v>
      </c>
      <c r="S23" s="181">
        <f t="shared" si="6"/>
        <v>16911531</v>
      </c>
      <c r="T23" s="179">
        <f t="shared" si="7"/>
        <v>44700</v>
      </c>
      <c r="U23" s="178">
        <v>255188957</v>
      </c>
      <c r="V23" s="181">
        <f t="shared" si="8"/>
        <v>6613659695</v>
      </c>
      <c r="W23" s="179">
        <f t="shared" si="9"/>
        <v>45063</v>
      </c>
      <c r="X23" s="178"/>
      <c r="Y23" s="181">
        <f t="shared" si="10"/>
        <v>5484416965</v>
      </c>
    </row>
    <row r="24" spans="1:25" ht="15">
      <c r="A24" s="198">
        <v>22</v>
      </c>
      <c r="B24" s="191"/>
      <c r="C24" s="178"/>
      <c r="D24" s="192"/>
      <c r="E24" s="186">
        <v>42886</v>
      </c>
      <c r="F24" s="77">
        <v>335441078</v>
      </c>
      <c r="G24" s="187">
        <f t="shared" si="0"/>
        <v>8312963231</v>
      </c>
      <c r="H24" s="186">
        <v>43251</v>
      </c>
      <c r="I24" s="77">
        <v>310207387</v>
      </c>
      <c r="J24" s="187">
        <f t="shared" si="1"/>
        <v>8720520959</v>
      </c>
      <c r="K24" s="179">
        <v>43615</v>
      </c>
      <c r="L24" s="185">
        <v>291977909</v>
      </c>
      <c r="M24" s="181">
        <f t="shared" si="2"/>
        <v>8938997466.349998</v>
      </c>
      <c r="N24" s="179">
        <f t="shared" si="3"/>
        <v>43979</v>
      </c>
      <c r="O24" s="185">
        <v>0</v>
      </c>
      <c r="P24" s="181">
        <f t="shared" si="4"/>
        <v>3795517333</v>
      </c>
      <c r="Q24" s="179">
        <f t="shared" si="5"/>
        <v>44343</v>
      </c>
      <c r="R24" s="178">
        <v>27795786</v>
      </c>
      <c r="S24" s="181">
        <f t="shared" si="6"/>
        <v>44707317</v>
      </c>
      <c r="T24" s="179">
        <f t="shared" si="7"/>
        <v>44707</v>
      </c>
      <c r="U24" s="178">
        <v>223874582</v>
      </c>
      <c r="V24" s="181">
        <f t="shared" si="8"/>
        <v>6837534277</v>
      </c>
      <c r="W24" s="179">
        <f t="shared" si="9"/>
        <v>45070</v>
      </c>
      <c r="X24" s="178"/>
      <c r="Y24" s="181">
        <f t="shared" si="10"/>
        <v>5484416965</v>
      </c>
    </row>
    <row r="25" spans="1:25" ht="15">
      <c r="A25" s="198">
        <v>23</v>
      </c>
      <c r="B25" s="191"/>
      <c r="C25" s="178"/>
      <c r="D25" s="192"/>
      <c r="E25" s="186">
        <v>42893</v>
      </c>
      <c r="F25" s="77">
        <v>313079465</v>
      </c>
      <c r="G25" s="187">
        <f t="shared" si="0"/>
        <v>8626042696</v>
      </c>
      <c r="H25" s="186">
        <v>43258</v>
      </c>
      <c r="I25" s="77">
        <v>476583385</v>
      </c>
      <c r="J25" s="187">
        <f t="shared" si="1"/>
        <v>9197104344</v>
      </c>
      <c r="K25" s="179">
        <v>43622</v>
      </c>
      <c r="L25" s="185">
        <v>319874210</v>
      </c>
      <c r="M25" s="181">
        <f t="shared" si="2"/>
        <v>9258871676.349998</v>
      </c>
      <c r="N25" s="179">
        <f t="shared" si="3"/>
        <v>43986</v>
      </c>
      <c r="O25" s="185">
        <v>0</v>
      </c>
      <c r="P25" s="181">
        <f t="shared" si="4"/>
        <v>3795517333</v>
      </c>
      <c r="Q25" s="179">
        <f t="shared" si="5"/>
        <v>44350</v>
      </c>
      <c r="R25" s="178">
        <v>23476055</v>
      </c>
      <c r="S25" s="181">
        <f t="shared" si="6"/>
        <v>68183372</v>
      </c>
      <c r="T25" s="179">
        <f t="shared" si="7"/>
        <v>44714</v>
      </c>
      <c r="U25" s="178">
        <v>375598685</v>
      </c>
      <c r="V25" s="181">
        <f t="shared" si="8"/>
        <v>7213132962</v>
      </c>
      <c r="W25" s="179">
        <f t="shared" si="9"/>
        <v>45077</v>
      </c>
      <c r="X25" s="178"/>
      <c r="Y25" s="181">
        <f t="shared" si="10"/>
        <v>5484416965</v>
      </c>
    </row>
    <row r="26" spans="1:25" ht="15">
      <c r="A26" s="198">
        <v>24</v>
      </c>
      <c r="B26" s="191"/>
      <c r="C26" s="178"/>
      <c r="D26" s="192"/>
      <c r="E26" s="186">
        <v>42900</v>
      </c>
      <c r="F26" s="77">
        <v>290545594</v>
      </c>
      <c r="G26" s="187">
        <f t="shared" si="0"/>
        <v>8916588290</v>
      </c>
      <c r="H26" s="186">
        <v>43265</v>
      </c>
      <c r="I26" s="77">
        <v>398204863</v>
      </c>
      <c r="J26" s="187">
        <f t="shared" si="1"/>
        <v>9595309207</v>
      </c>
      <c r="K26" s="179">
        <v>43629</v>
      </c>
      <c r="L26" s="185">
        <v>266152180</v>
      </c>
      <c r="M26" s="181">
        <f t="shared" si="2"/>
        <v>9525023856.349998</v>
      </c>
      <c r="N26" s="179">
        <f t="shared" si="3"/>
        <v>43993</v>
      </c>
      <c r="O26" s="185">
        <v>0</v>
      </c>
      <c r="P26" s="181">
        <f t="shared" si="4"/>
        <v>3795517333</v>
      </c>
      <c r="Q26" s="179">
        <f t="shared" si="5"/>
        <v>44357</v>
      </c>
      <c r="R26" s="178">
        <v>76774417</v>
      </c>
      <c r="S26" s="181">
        <f t="shared" si="6"/>
        <v>144957789</v>
      </c>
      <c r="T26" s="179">
        <f t="shared" si="7"/>
        <v>44721</v>
      </c>
      <c r="U26" s="178">
        <v>364166941</v>
      </c>
      <c r="V26" s="181">
        <f t="shared" si="8"/>
        <v>7577299903</v>
      </c>
      <c r="W26" s="179">
        <f t="shared" si="9"/>
        <v>45084</v>
      </c>
      <c r="X26" s="178"/>
      <c r="Y26" s="181">
        <f t="shared" si="10"/>
        <v>5484416965</v>
      </c>
    </row>
    <row r="27" spans="1:25" ht="15">
      <c r="A27" s="198">
        <v>25</v>
      </c>
      <c r="B27" s="191"/>
      <c r="C27" s="178"/>
      <c r="D27" s="192"/>
      <c r="E27" s="186">
        <v>42907</v>
      </c>
      <c r="F27" s="77">
        <v>356804719</v>
      </c>
      <c r="G27" s="187">
        <f t="shared" si="0"/>
        <v>9273393009</v>
      </c>
      <c r="H27" s="186">
        <v>43272</v>
      </c>
      <c r="I27" s="77">
        <v>429895538</v>
      </c>
      <c r="J27" s="187">
        <f t="shared" si="1"/>
        <v>10025204745</v>
      </c>
      <c r="K27" s="179">
        <v>43636</v>
      </c>
      <c r="L27" s="185">
        <v>327372436</v>
      </c>
      <c r="M27" s="181">
        <f t="shared" si="2"/>
        <v>9852396292.349998</v>
      </c>
      <c r="N27" s="179">
        <f t="shared" si="3"/>
        <v>44000</v>
      </c>
      <c r="O27" s="185">
        <v>3830877</v>
      </c>
      <c r="P27" s="181">
        <f t="shared" si="4"/>
        <v>3799348210</v>
      </c>
      <c r="Q27" s="179">
        <f t="shared" si="5"/>
        <v>44364</v>
      </c>
      <c r="R27" s="178">
        <v>107277683</v>
      </c>
      <c r="S27" s="181">
        <f t="shared" si="6"/>
        <v>252235472</v>
      </c>
      <c r="T27" s="179">
        <f t="shared" si="7"/>
        <v>44728</v>
      </c>
      <c r="U27" s="178">
        <v>481595724</v>
      </c>
      <c r="V27" s="181">
        <f t="shared" si="8"/>
        <v>8058895627</v>
      </c>
      <c r="W27" s="179">
        <f t="shared" si="9"/>
        <v>45091</v>
      </c>
      <c r="X27" s="178"/>
      <c r="Y27" s="181">
        <f t="shared" si="10"/>
        <v>5484416965</v>
      </c>
    </row>
    <row r="28" spans="1:25" ht="15">
      <c r="A28" s="198">
        <v>26</v>
      </c>
      <c r="B28" s="191"/>
      <c r="C28" s="178"/>
      <c r="D28" s="192"/>
      <c r="E28" s="186">
        <v>42914</v>
      </c>
      <c r="F28" s="77">
        <v>315660451</v>
      </c>
      <c r="G28" s="187">
        <f t="shared" si="0"/>
        <v>9589053460</v>
      </c>
      <c r="H28" s="186">
        <v>43279</v>
      </c>
      <c r="I28" s="77">
        <v>319869520</v>
      </c>
      <c r="J28" s="187">
        <f t="shared" si="1"/>
        <v>10345074265</v>
      </c>
      <c r="K28" s="179">
        <v>43643</v>
      </c>
      <c r="L28" s="185">
        <v>344801561</v>
      </c>
      <c r="M28" s="181">
        <f t="shared" si="2"/>
        <v>10197197853.349998</v>
      </c>
      <c r="N28" s="179">
        <f t="shared" si="3"/>
        <v>44007</v>
      </c>
      <c r="O28" s="185">
        <v>11549996</v>
      </c>
      <c r="P28" s="181">
        <f t="shared" si="4"/>
        <v>3810898206</v>
      </c>
      <c r="Q28" s="179">
        <f t="shared" si="5"/>
        <v>44371</v>
      </c>
      <c r="R28" s="178">
        <v>123920760</v>
      </c>
      <c r="S28" s="181">
        <f t="shared" si="6"/>
        <v>376156232</v>
      </c>
      <c r="T28" s="179">
        <f t="shared" si="7"/>
        <v>44735</v>
      </c>
      <c r="U28" s="178">
        <v>327352004</v>
      </c>
      <c r="V28" s="181">
        <f t="shared" si="8"/>
        <v>8386247631</v>
      </c>
      <c r="W28" s="179">
        <f t="shared" si="9"/>
        <v>45098</v>
      </c>
      <c r="X28" s="178"/>
      <c r="Y28" s="181">
        <f t="shared" si="10"/>
        <v>5484416965</v>
      </c>
    </row>
    <row r="29" spans="1:25" ht="15">
      <c r="A29" s="198">
        <v>27</v>
      </c>
      <c r="B29" s="191"/>
      <c r="C29" s="178"/>
      <c r="D29" s="192"/>
      <c r="E29" s="186">
        <v>42921</v>
      </c>
      <c r="F29" s="77">
        <v>491105169</v>
      </c>
      <c r="G29" s="187">
        <f t="shared" si="0"/>
        <v>10080158629</v>
      </c>
      <c r="H29" s="186">
        <v>43286</v>
      </c>
      <c r="I29" s="77">
        <v>445569428</v>
      </c>
      <c r="J29" s="187">
        <f t="shared" si="1"/>
        <v>10790643693</v>
      </c>
      <c r="K29" s="179">
        <v>43650</v>
      </c>
      <c r="L29" s="185">
        <v>579893514</v>
      </c>
      <c r="M29" s="181">
        <f t="shared" si="2"/>
        <v>10777091367.349998</v>
      </c>
      <c r="N29" s="179">
        <f t="shared" si="3"/>
        <v>44014</v>
      </c>
      <c r="O29" s="185">
        <v>52114975</v>
      </c>
      <c r="P29" s="181">
        <f t="shared" si="4"/>
        <v>3863013181</v>
      </c>
      <c r="Q29" s="179">
        <f t="shared" si="5"/>
        <v>44378</v>
      </c>
      <c r="R29" s="178">
        <v>202558306</v>
      </c>
      <c r="S29" s="181">
        <f t="shared" si="6"/>
        <v>578714538</v>
      </c>
      <c r="T29" s="179">
        <f t="shared" si="7"/>
        <v>44742</v>
      </c>
      <c r="U29" s="178">
        <v>328276830</v>
      </c>
      <c r="V29" s="181">
        <f t="shared" si="8"/>
        <v>8714524461</v>
      </c>
      <c r="W29" s="179">
        <f t="shared" si="9"/>
        <v>45105</v>
      </c>
      <c r="X29" s="178"/>
      <c r="Y29" s="181">
        <f t="shared" si="10"/>
        <v>5484416965</v>
      </c>
    </row>
    <row r="30" spans="1:25" ht="15">
      <c r="A30" s="198">
        <v>28</v>
      </c>
      <c r="B30" s="191"/>
      <c r="C30" s="178"/>
      <c r="D30" s="192"/>
      <c r="E30" s="186">
        <v>42928</v>
      </c>
      <c r="F30" s="77">
        <v>425497193</v>
      </c>
      <c r="G30" s="187">
        <f t="shared" si="0"/>
        <v>10505655822</v>
      </c>
      <c r="H30" s="186">
        <v>43293</v>
      </c>
      <c r="I30" s="77">
        <v>476403814</v>
      </c>
      <c r="J30" s="187">
        <f t="shared" si="1"/>
        <v>11267047507</v>
      </c>
      <c r="K30" s="179">
        <v>43657</v>
      </c>
      <c r="L30" s="185">
        <v>489176908</v>
      </c>
      <c r="M30" s="181">
        <f t="shared" si="2"/>
        <v>11266268275.349998</v>
      </c>
      <c r="N30" s="179">
        <f t="shared" si="3"/>
        <v>44021</v>
      </c>
      <c r="O30" s="185">
        <v>63724428</v>
      </c>
      <c r="P30" s="181">
        <f t="shared" si="4"/>
        <v>3926737609</v>
      </c>
      <c r="Q30" s="179">
        <f t="shared" si="5"/>
        <v>44385</v>
      </c>
      <c r="R30" s="178">
        <v>282519740</v>
      </c>
      <c r="S30" s="181">
        <f t="shared" si="6"/>
        <v>861234278</v>
      </c>
      <c r="T30" s="179">
        <f t="shared" si="7"/>
        <v>44749</v>
      </c>
      <c r="U30" s="178">
        <v>451007596</v>
      </c>
      <c r="V30" s="181">
        <f t="shared" si="8"/>
        <v>9165532057</v>
      </c>
      <c r="W30" s="179">
        <f t="shared" si="9"/>
        <v>45112</v>
      </c>
      <c r="X30" s="178"/>
      <c r="Y30" s="181">
        <f t="shared" si="10"/>
        <v>5484416965</v>
      </c>
    </row>
    <row r="31" spans="1:25" ht="15">
      <c r="A31" s="198">
        <v>29</v>
      </c>
      <c r="B31" s="191"/>
      <c r="C31" s="178"/>
      <c r="D31" s="192"/>
      <c r="E31" s="186">
        <v>42935</v>
      </c>
      <c r="F31" s="77">
        <v>481221501</v>
      </c>
      <c r="G31" s="187">
        <f t="shared" si="0"/>
        <v>10986877323</v>
      </c>
      <c r="H31" s="186">
        <v>43300</v>
      </c>
      <c r="I31" s="77">
        <v>586985402</v>
      </c>
      <c r="J31" s="187">
        <f t="shared" si="1"/>
        <v>11854032909</v>
      </c>
      <c r="K31" s="179">
        <v>43664</v>
      </c>
      <c r="L31" s="185">
        <v>483028072</v>
      </c>
      <c r="M31" s="181">
        <f t="shared" si="2"/>
        <v>11749296347.349998</v>
      </c>
      <c r="N31" s="179">
        <f t="shared" si="3"/>
        <v>44028</v>
      </c>
      <c r="O31" s="185">
        <v>83666939</v>
      </c>
      <c r="P31" s="181">
        <f t="shared" si="4"/>
        <v>4010404548</v>
      </c>
      <c r="Q31" s="179">
        <f t="shared" si="5"/>
        <v>44392</v>
      </c>
      <c r="R31" s="178">
        <v>458541247</v>
      </c>
      <c r="S31" s="181">
        <f t="shared" si="6"/>
        <v>1319775525</v>
      </c>
      <c r="T31" s="179">
        <f t="shared" si="7"/>
        <v>44756</v>
      </c>
      <c r="U31" s="178">
        <v>702848874</v>
      </c>
      <c r="V31" s="181">
        <f t="shared" si="8"/>
        <v>9868380931</v>
      </c>
      <c r="W31" s="179">
        <f t="shared" si="9"/>
        <v>45119</v>
      </c>
      <c r="X31" s="178"/>
      <c r="Y31" s="181">
        <f t="shared" si="10"/>
        <v>5484416965</v>
      </c>
    </row>
    <row r="32" spans="1:25" ht="15">
      <c r="A32" s="198">
        <v>30</v>
      </c>
      <c r="B32" s="191"/>
      <c r="C32" s="178"/>
      <c r="D32" s="192"/>
      <c r="E32" s="186">
        <v>42942</v>
      </c>
      <c r="F32" s="77">
        <v>458111172</v>
      </c>
      <c r="G32" s="187">
        <f t="shared" si="0"/>
        <v>11444988495</v>
      </c>
      <c r="H32" s="186">
        <v>43307</v>
      </c>
      <c r="I32" s="77">
        <v>569695891</v>
      </c>
      <c r="J32" s="187">
        <f t="shared" si="1"/>
        <v>12423728800</v>
      </c>
      <c r="K32" s="179">
        <v>43671</v>
      </c>
      <c r="L32" s="185">
        <v>419295519</v>
      </c>
      <c r="M32" s="181">
        <f t="shared" si="2"/>
        <v>12168591866.349998</v>
      </c>
      <c r="N32" s="179">
        <f t="shared" si="3"/>
        <v>44035</v>
      </c>
      <c r="O32" s="185">
        <v>108224125</v>
      </c>
      <c r="P32" s="181">
        <f t="shared" si="4"/>
        <v>4118628673</v>
      </c>
      <c r="Q32" s="179">
        <f t="shared" si="5"/>
        <v>44399</v>
      </c>
      <c r="R32" s="178">
        <v>410171186</v>
      </c>
      <c r="S32" s="181">
        <f t="shared" si="6"/>
        <v>1729946711</v>
      </c>
      <c r="T32" s="179">
        <f t="shared" si="7"/>
        <v>44763</v>
      </c>
      <c r="U32" s="178">
        <v>394217746</v>
      </c>
      <c r="V32" s="181">
        <f t="shared" si="8"/>
        <v>10262598677</v>
      </c>
      <c r="W32" s="179">
        <f t="shared" si="9"/>
        <v>45126</v>
      </c>
      <c r="X32" s="178"/>
      <c r="Y32" s="181">
        <f t="shared" si="10"/>
        <v>5484416965</v>
      </c>
    </row>
    <row r="33" spans="1:25" ht="15">
      <c r="A33" s="198">
        <v>31</v>
      </c>
      <c r="B33" s="191"/>
      <c r="C33" s="178"/>
      <c r="D33" s="192"/>
      <c r="E33" s="186">
        <v>42949</v>
      </c>
      <c r="F33" s="77">
        <v>321363775</v>
      </c>
      <c r="G33" s="187">
        <f t="shared" si="0"/>
        <v>11766352270</v>
      </c>
      <c r="H33" s="186">
        <v>43314</v>
      </c>
      <c r="I33" s="77">
        <v>502008115</v>
      </c>
      <c r="J33" s="187">
        <f t="shared" si="1"/>
        <v>12925736915</v>
      </c>
      <c r="K33" s="179">
        <v>43678</v>
      </c>
      <c r="L33" s="185">
        <v>461285831</v>
      </c>
      <c r="M33" s="181">
        <f t="shared" si="2"/>
        <v>12629877697.349998</v>
      </c>
      <c r="N33" s="179">
        <f t="shared" si="3"/>
        <v>44042</v>
      </c>
      <c r="O33" s="185">
        <v>122098007</v>
      </c>
      <c r="P33" s="181">
        <f t="shared" si="4"/>
        <v>4240726680</v>
      </c>
      <c r="Q33" s="179">
        <f t="shared" si="5"/>
        <v>44406</v>
      </c>
      <c r="R33" s="178">
        <v>302659224</v>
      </c>
      <c r="S33" s="181">
        <f t="shared" si="6"/>
        <v>2032605935</v>
      </c>
      <c r="T33" s="179">
        <f t="shared" si="7"/>
        <v>44770</v>
      </c>
      <c r="U33" s="178">
        <v>310755955</v>
      </c>
      <c r="V33" s="181">
        <f t="shared" si="8"/>
        <v>10573354632</v>
      </c>
      <c r="W33" s="179">
        <f t="shared" si="9"/>
        <v>45133</v>
      </c>
      <c r="X33" s="178"/>
      <c r="Y33" s="181">
        <f t="shared" si="10"/>
        <v>5484416965</v>
      </c>
    </row>
    <row r="34" spans="1:25" ht="15">
      <c r="A34" s="198">
        <v>32</v>
      </c>
      <c r="B34" s="191"/>
      <c r="C34" s="178"/>
      <c r="D34" s="192"/>
      <c r="E34" s="186">
        <v>42956</v>
      </c>
      <c r="F34" s="77">
        <v>393578747</v>
      </c>
      <c r="G34" s="187">
        <f t="shared" si="0"/>
        <v>12159931017</v>
      </c>
      <c r="H34" s="186">
        <v>43321</v>
      </c>
      <c r="I34" s="77">
        <v>496159807</v>
      </c>
      <c r="J34" s="187">
        <f t="shared" si="1"/>
        <v>13421896722</v>
      </c>
      <c r="K34" s="179">
        <v>43685</v>
      </c>
      <c r="L34" s="185">
        <v>375999108</v>
      </c>
      <c r="M34" s="181">
        <f t="shared" si="2"/>
        <v>13005876805.349998</v>
      </c>
      <c r="N34" s="179">
        <f t="shared" si="3"/>
        <v>44049</v>
      </c>
      <c r="O34" s="185">
        <v>126955526</v>
      </c>
      <c r="P34" s="181">
        <f t="shared" si="4"/>
        <v>4367682206</v>
      </c>
      <c r="Q34" s="179">
        <f t="shared" si="5"/>
        <v>44413</v>
      </c>
      <c r="R34" s="178">
        <v>368600184</v>
      </c>
      <c r="S34" s="181">
        <f t="shared" si="6"/>
        <v>2401206119</v>
      </c>
      <c r="T34" s="179">
        <f t="shared" si="7"/>
        <v>44777</v>
      </c>
      <c r="U34" s="178">
        <v>327043649</v>
      </c>
      <c r="V34" s="181">
        <f t="shared" si="8"/>
        <v>10900398281</v>
      </c>
      <c r="W34" s="179">
        <f t="shared" si="9"/>
        <v>45140</v>
      </c>
      <c r="X34" s="178"/>
      <c r="Y34" s="181">
        <f t="shared" si="10"/>
        <v>5484416965</v>
      </c>
    </row>
    <row r="35" spans="1:25" ht="15">
      <c r="A35" s="198">
        <v>33</v>
      </c>
      <c r="B35" s="191"/>
      <c r="C35" s="178"/>
      <c r="D35" s="192"/>
      <c r="E35" s="186">
        <v>42963</v>
      </c>
      <c r="F35" s="77">
        <v>464829698</v>
      </c>
      <c r="G35" s="187">
        <f t="shared" si="0"/>
        <v>12624760715</v>
      </c>
      <c r="H35" s="186">
        <v>43328</v>
      </c>
      <c r="I35" s="77">
        <v>417766600</v>
      </c>
      <c r="J35" s="187">
        <f t="shared" si="1"/>
        <v>13839663322</v>
      </c>
      <c r="K35" s="179">
        <v>43692</v>
      </c>
      <c r="L35" s="185">
        <v>537280319</v>
      </c>
      <c r="M35" s="181">
        <f t="shared" si="2"/>
        <v>13543157124.349998</v>
      </c>
      <c r="N35" s="179">
        <f t="shared" si="3"/>
        <v>44056</v>
      </c>
      <c r="O35" s="185">
        <v>126602231</v>
      </c>
      <c r="P35" s="181">
        <f t="shared" si="4"/>
        <v>4494284437</v>
      </c>
      <c r="Q35" s="179">
        <f t="shared" si="5"/>
        <v>44420</v>
      </c>
      <c r="R35" s="178">
        <v>377783134</v>
      </c>
      <c r="S35" s="181">
        <f t="shared" si="6"/>
        <v>2778989253</v>
      </c>
      <c r="T35" s="179">
        <f t="shared" si="7"/>
        <v>44784</v>
      </c>
      <c r="U35" s="178">
        <v>349887919</v>
      </c>
      <c r="V35" s="181">
        <f t="shared" si="8"/>
        <v>11250286200</v>
      </c>
      <c r="W35" s="179">
        <f t="shared" si="9"/>
        <v>45147</v>
      </c>
      <c r="X35" s="178"/>
      <c r="Y35" s="181">
        <f t="shared" si="10"/>
        <v>5484416965</v>
      </c>
    </row>
    <row r="36" spans="1:25" ht="15">
      <c r="A36" s="198">
        <v>34</v>
      </c>
      <c r="B36" s="186">
        <v>42606</v>
      </c>
      <c r="C36" s="79">
        <v>430494880</v>
      </c>
      <c r="D36" s="192"/>
      <c r="E36" s="186">
        <v>42970</v>
      </c>
      <c r="F36" s="77">
        <v>449523761</v>
      </c>
      <c r="G36" s="187">
        <f aca="true" t="shared" si="11" ref="G36:G54">G35+F36</f>
        <v>13074284476</v>
      </c>
      <c r="H36" s="186">
        <v>43335</v>
      </c>
      <c r="I36" s="77">
        <v>443188884</v>
      </c>
      <c r="J36" s="187">
        <f aca="true" t="shared" si="12" ref="J36:J54">J35+I36</f>
        <v>14282852206</v>
      </c>
      <c r="K36" s="179">
        <v>43699</v>
      </c>
      <c r="L36" s="185">
        <v>398706227</v>
      </c>
      <c r="M36" s="181">
        <f aca="true" t="shared" si="13" ref="M36:M54">M35+L36</f>
        <v>13941863351.349998</v>
      </c>
      <c r="N36" s="179">
        <f aca="true" t="shared" si="14" ref="N36:N54">N35+7</f>
        <v>44063</v>
      </c>
      <c r="O36" s="185"/>
      <c r="P36" s="181">
        <f aca="true" t="shared" si="15" ref="P36:P54">P35+O36</f>
        <v>4494284437</v>
      </c>
      <c r="Q36" s="179">
        <f aca="true" t="shared" si="16" ref="Q36:Q54">Q35+7</f>
        <v>44427</v>
      </c>
      <c r="R36" s="178">
        <v>395383308</v>
      </c>
      <c r="S36" s="181">
        <f aca="true" t="shared" si="17" ref="S36:S54">S35+R36</f>
        <v>3174372561</v>
      </c>
      <c r="T36" s="179">
        <f t="shared" si="7"/>
        <v>44791</v>
      </c>
      <c r="U36" s="178">
        <v>301450593</v>
      </c>
      <c r="V36" s="181">
        <f t="shared" si="8"/>
        <v>11551736793</v>
      </c>
      <c r="W36" s="179">
        <f t="shared" si="9"/>
        <v>45154</v>
      </c>
      <c r="X36" s="178"/>
      <c r="Y36" s="181">
        <f t="shared" si="10"/>
        <v>5484416965</v>
      </c>
    </row>
    <row r="37" spans="1:25" ht="15">
      <c r="A37" s="198">
        <v>35</v>
      </c>
      <c r="B37" s="186">
        <v>42613</v>
      </c>
      <c r="C37" s="79">
        <v>340505880</v>
      </c>
      <c r="D37" s="192"/>
      <c r="E37" s="186">
        <v>42977</v>
      </c>
      <c r="F37" s="77">
        <v>326888184</v>
      </c>
      <c r="G37" s="187">
        <f t="shared" si="11"/>
        <v>13401172660</v>
      </c>
      <c r="H37" s="186">
        <v>43342</v>
      </c>
      <c r="I37" s="77">
        <v>273565018</v>
      </c>
      <c r="J37" s="187">
        <f t="shared" si="12"/>
        <v>14556417224</v>
      </c>
      <c r="K37" s="179">
        <v>43706</v>
      </c>
      <c r="L37" s="185">
        <v>261710811</v>
      </c>
      <c r="M37" s="181">
        <f t="shared" si="13"/>
        <v>14203574162.349998</v>
      </c>
      <c r="N37" s="179">
        <f t="shared" si="14"/>
        <v>44070</v>
      </c>
      <c r="O37" s="185"/>
      <c r="P37" s="181">
        <f t="shared" si="15"/>
        <v>4494284437</v>
      </c>
      <c r="Q37" s="179">
        <f t="shared" si="16"/>
        <v>44434</v>
      </c>
      <c r="R37" s="178">
        <v>330720446</v>
      </c>
      <c r="S37" s="181">
        <f t="shared" si="17"/>
        <v>3505093007</v>
      </c>
      <c r="T37" s="179">
        <f t="shared" si="7"/>
        <v>44798</v>
      </c>
      <c r="U37" s="178">
        <v>385020243</v>
      </c>
      <c r="V37" s="181">
        <f t="shared" si="8"/>
        <v>11936757036</v>
      </c>
      <c r="W37" s="179">
        <f t="shared" si="9"/>
        <v>45161</v>
      </c>
      <c r="X37" s="178"/>
      <c r="Y37" s="181">
        <f t="shared" si="10"/>
        <v>5484416965</v>
      </c>
    </row>
    <row r="38" spans="1:25" ht="15">
      <c r="A38" s="198">
        <v>36</v>
      </c>
      <c r="B38" s="186">
        <v>42620</v>
      </c>
      <c r="C38" s="79">
        <v>233505368</v>
      </c>
      <c r="D38" s="192"/>
      <c r="E38" s="186">
        <v>42984</v>
      </c>
      <c r="F38" s="77">
        <v>279936040</v>
      </c>
      <c r="G38" s="187">
        <f t="shared" si="11"/>
        <v>13681108700</v>
      </c>
      <c r="H38" s="186">
        <v>43349</v>
      </c>
      <c r="I38" s="77">
        <v>313930166</v>
      </c>
      <c r="J38" s="187">
        <f t="shared" si="12"/>
        <v>14870347390</v>
      </c>
      <c r="K38" s="179">
        <v>43713</v>
      </c>
      <c r="L38" s="185">
        <v>373046671</v>
      </c>
      <c r="M38" s="181">
        <f t="shared" si="13"/>
        <v>14576620833.349998</v>
      </c>
      <c r="N38" s="179">
        <f t="shared" si="14"/>
        <v>44077</v>
      </c>
      <c r="O38" s="185"/>
      <c r="P38" s="181">
        <f t="shared" si="15"/>
        <v>4494284437</v>
      </c>
      <c r="Q38" s="179">
        <f t="shared" si="16"/>
        <v>44441</v>
      </c>
      <c r="R38" s="178">
        <v>327309709</v>
      </c>
      <c r="S38" s="181">
        <f t="shared" si="17"/>
        <v>3832402716</v>
      </c>
      <c r="T38" s="179">
        <f t="shared" si="7"/>
        <v>44805</v>
      </c>
      <c r="U38" s="178">
        <v>312129374</v>
      </c>
      <c r="V38" s="181">
        <f t="shared" si="8"/>
        <v>12248886410</v>
      </c>
      <c r="W38" s="179">
        <f t="shared" si="9"/>
        <v>45168</v>
      </c>
      <c r="X38" s="178"/>
      <c r="Y38" s="181">
        <f t="shared" si="10"/>
        <v>5484416965</v>
      </c>
    </row>
    <row r="39" spans="1:25" ht="15">
      <c r="A39" s="198">
        <v>37</v>
      </c>
      <c r="B39" s="186">
        <v>42627</v>
      </c>
      <c r="C39" s="79">
        <v>205716266</v>
      </c>
      <c r="D39" s="192"/>
      <c r="E39" s="189">
        <v>42991</v>
      </c>
      <c r="F39" s="77">
        <v>346406893</v>
      </c>
      <c r="G39" s="187">
        <f t="shared" si="11"/>
        <v>14027515593</v>
      </c>
      <c r="H39" s="186">
        <v>43356</v>
      </c>
      <c r="I39" s="77">
        <v>322235268</v>
      </c>
      <c r="J39" s="187">
        <f t="shared" si="12"/>
        <v>15192582658</v>
      </c>
      <c r="K39" s="179">
        <v>43720</v>
      </c>
      <c r="L39" s="185">
        <v>236362445</v>
      </c>
      <c r="M39" s="181">
        <f t="shared" si="13"/>
        <v>14812983278.349998</v>
      </c>
      <c r="N39" s="179">
        <f t="shared" si="14"/>
        <v>44084</v>
      </c>
      <c r="O39" s="185"/>
      <c r="P39" s="181">
        <f t="shared" si="15"/>
        <v>4494284437</v>
      </c>
      <c r="Q39" s="179">
        <f t="shared" si="16"/>
        <v>44448</v>
      </c>
      <c r="R39" s="178">
        <v>251383568</v>
      </c>
      <c r="S39" s="181">
        <f t="shared" si="17"/>
        <v>4083786284</v>
      </c>
      <c r="T39" s="179">
        <f t="shared" si="7"/>
        <v>44812</v>
      </c>
      <c r="U39" s="178">
        <v>199103890</v>
      </c>
      <c r="V39" s="181">
        <f t="shared" si="8"/>
        <v>12447990300</v>
      </c>
      <c r="W39" s="179">
        <f t="shared" si="9"/>
        <v>45175</v>
      </c>
      <c r="X39" s="178"/>
      <c r="Y39" s="181">
        <f t="shared" si="10"/>
        <v>5484416965</v>
      </c>
    </row>
    <row r="40" spans="1:25" ht="15">
      <c r="A40" s="198">
        <v>38</v>
      </c>
      <c r="B40" s="186">
        <v>42634</v>
      </c>
      <c r="C40" s="79">
        <v>303921614</v>
      </c>
      <c r="D40" s="192"/>
      <c r="E40" s="186">
        <v>42998</v>
      </c>
      <c r="F40" s="77">
        <v>326293940</v>
      </c>
      <c r="G40" s="187">
        <f t="shared" si="11"/>
        <v>14353809533</v>
      </c>
      <c r="H40" s="186">
        <v>43363</v>
      </c>
      <c r="I40" s="77">
        <v>327876488</v>
      </c>
      <c r="J40" s="187">
        <f t="shared" si="12"/>
        <v>15520459146</v>
      </c>
      <c r="K40" s="179">
        <v>43727</v>
      </c>
      <c r="L40" s="185">
        <v>254855443</v>
      </c>
      <c r="M40" s="181">
        <f t="shared" si="13"/>
        <v>15067838721.349998</v>
      </c>
      <c r="N40" s="179">
        <f t="shared" si="14"/>
        <v>44091</v>
      </c>
      <c r="O40" s="185"/>
      <c r="P40" s="181">
        <f t="shared" si="15"/>
        <v>4494284437</v>
      </c>
      <c r="Q40" s="179">
        <f t="shared" si="16"/>
        <v>44455</v>
      </c>
      <c r="R40" s="178">
        <v>247894264</v>
      </c>
      <c r="S40" s="181">
        <f t="shared" si="17"/>
        <v>4331680548</v>
      </c>
      <c r="T40" s="179">
        <f t="shared" si="7"/>
        <v>44819</v>
      </c>
      <c r="U40" s="178">
        <v>178494139</v>
      </c>
      <c r="V40" s="181">
        <f t="shared" si="8"/>
        <v>12626484439</v>
      </c>
      <c r="W40" s="179">
        <f t="shared" si="9"/>
        <v>45182</v>
      </c>
      <c r="X40" s="178"/>
      <c r="Y40" s="181">
        <f t="shared" si="10"/>
        <v>5484416965</v>
      </c>
    </row>
    <row r="41" spans="1:25" ht="15">
      <c r="A41" s="198">
        <v>39</v>
      </c>
      <c r="B41" s="186">
        <v>42641</v>
      </c>
      <c r="C41" s="79">
        <v>289401977</v>
      </c>
      <c r="D41" s="192"/>
      <c r="E41" s="186">
        <v>43005</v>
      </c>
      <c r="F41" s="77">
        <v>325680771</v>
      </c>
      <c r="G41" s="187">
        <f t="shared" si="11"/>
        <v>14679490304</v>
      </c>
      <c r="H41" s="186">
        <v>43370</v>
      </c>
      <c r="I41" s="77">
        <v>297086389</v>
      </c>
      <c r="J41" s="187">
        <f t="shared" si="12"/>
        <v>15817545535</v>
      </c>
      <c r="K41" s="179">
        <v>43734</v>
      </c>
      <c r="L41" s="185">
        <v>279045780</v>
      </c>
      <c r="M41" s="181">
        <f t="shared" si="13"/>
        <v>15346884501.349998</v>
      </c>
      <c r="N41" s="179">
        <f t="shared" si="14"/>
        <v>44098</v>
      </c>
      <c r="O41" s="185"/>
      <c r="P41" s="181">
        <f t="shared" si="15"/>
        <v>4494284437</v>
      </c>
      <c r="Q41" s="179">
        <f t="shared" si="16"/>
        <v>44462</v>
      </c>
      <c r="R41" s="178">
        <v>219373498</v>
      </c>
      <c r="S41" s="181">
        <f t="shared" si="17"/>
        <v>4551054046</v>
      </c>
      <c r="T41" s="179">
        <f t="shared" si="7"/>
        <v>44826</v>
      </c>
      <c r="U41" s="178">
        <v>199192920</v>
      </c>
      <c r="V41" s="181">
        <f t="shared" si="8"/>
        <v>12825677359</v>
      </c>
      <c r="W41" s="179">
        <f t="shared" si="9"/>
        <v>45189</v>
      </c>
      <c r="X41" s="178"/>
      <c r="Y41" s="181">
        <f t="shared" si="10"/>
        <v>5484416965</v>
      </c>
    </row>
    <row r="42" spans="1:25" ht="15">
      <c r="A42" s="198">
        <v>40</v>
      </c>
      <c r="B42" s="186">
        <v>42648</v>
      </c>
      <c r="C42" s="79">
        <v>281812898</v>
      </c>
      <c r="D42" s="192"/>
      <c r="E42" s="186">
        <v>43012</v>
      </c>
      <c r="F42" s="77">
        <v>240473386</v>
      </c>
      <c r="G42" s="187">
        <f t="shared" si="11"/>
        <v>14919963690</v>
      </c>
      <c r="H42" s="186">
        <v>43377</v>
      </c>
      <c r="I42" s="77">
        <v>426142451</v>
      </c>
      <c r="J42" s="187">
        <f t="shared" si="12"/>
        <v>16243687986</v>
      </c>
      <c r="K42" s="179">
        <v>43741</v>
      </c>
      <c r="L42" s="185">
        <v>419920734</v>
      </c>
      <c r="M42" s="181">
        <f t="shared" si="13"/>
        <v>15766805235.349998</v>
      </c>
      <c r="N42" s="179">
        <f t="shared" si="14"/>
        <v>44105</v>
      </c>
      <c r="O42" s="185"/>
      <c r="P42" s="181">
        <f t="shared" si="15"/>
        <v>4494284437</v>
      </c>
      <c r="Q42" s="179">
        <f t="shared" si="16"/>
        <v>44469</v>
      </c>
      <c r="R42" s="178">
        <v>162211516</v>
      </c>
      <c r="S42" s="181">
        <f t="shared" si="17"/>
        <v>4713265562</v>
      </c>
      <c r="T42" s="179">
        <f t="shared" si="7"/>
        <v>44833</v>
      </c>
      <c r="U42" s="178">
        <v>190604197</v>
      </c>
      <c r="V42" s="181">
        <f t="shared" si="8"/>
        <v>13016281556</v>
      </c>
      <c r="W42" s="179">
        <f t="shared" si="9"/>
        <v>45196</v>
      </c>
      <c r="X42" s="178"/>
      <c r="Y42" s="181">
        <f t="shared" si="10"/>
        <v>5484416965</v>
      </c>
    </row>
    <row r="43" spans="1:25" ht="15">
      <c r="A43" s="198">
        <v>41</v>
      </c>
      <c r="B43" s="186">
        <v>42655</v>
      </c>
      <c r="C43" s="79">
        <v>268344185</v>
      </c>
      <c r="D43" s="192"/>
      <c r="E43" s="186">
        <v>43019</v>
      </c>
      <c r="F43" s="77">
        <v>265986575</v>
      </c>
      <c r="G43" s="187">
        <f t="shared" si="11"/>
        <v>15185950265</v>
      </c>
      <c r="H43" s="186">
        <v>43384</v>
      </c>
      <c r="I43" s="77">
        <v>304936286</v>
      </c>
      <c r="J43" s="187">
        <f t="shared" si="12"/>
        <v>16548624272</v>
      </c>
      <c r="K43" s="179">
        <v>43748</v>
      </c>
      <c r="L43" s="185">
        <v>351898248</v>
      </c>
      <c r="M43" s="181">
        <f t="shared" si="13"/>
        <v>16118703483.349998</v>
      </c>
      <c r="N43" s="179">
        <f t="shared" si="14"/>
        <v>44112</v>
      </c>
      <c r="O43" s="185"/>
      <c r="P43" s="181">
        <f t="shared" si="15"/>
        <v>4494284437</v>
      </c>
      <c r="Q43" s="179">
        <f t="shared" si="16"/>
        <v>44476</v>
      </c>
      <c r="R43" s="178">
        <v>318333464</v>
      </c>
      <c r="S43" s="181">
        <f t="shared" si="17"/>
        <v>5031599026</v>
      </c>
      <c r="T43" s="179">
        <f t="shared" si="7"/>
        <v>44840</v>
      </c>
      <c r="U43" s="178">
        <v>240874122</v>
      </c>
      <c r="V43" s="181">
        <f t="shared" si="8"/>
        <v>13257155678</v>
      </c>
      <c r="W43" s="179">
        <f t="shared" si="9"/>
        <v>45203</v>
      </c>
      <c r="X43" s="178"/>
      <c r="Y43" s="181">
        <f t="shared" si="10"/>
        <v>5484416965</v>
      </c>
    </row>
    <row r="44" spans="1:25" ht="15">
      <c r="A44" s="198">
        <v>42</v>
      </c>
      <c r="B44" s="186">
        <v>42662</v>
      </c>
      <c r="C44" s="79">
        <v>341255627</v>
      </c>
      <c r="D44" s="192"/>
      <c r="E44" s="186">
        <v>43026</v>
      </c>
      <c r="F44" s="77">
        <v>239179979</v>
      </c>
      <c r="G44" s="187">
        <f t="shared" si="11"/>
        <v>15425130244</v>
      </c>
      <c r="H44" s="186">
        <v>43391</v>
      </c>
      <c r="I44" s="77">
        <v>459833828</v>
      </c>
      <c r="J44" s="187">
        <f t="shared" si="12"/>
        <v>17008458100</v>
      </c>
      <c r="K44" s="179">
        <v>43755</v>
      </c>
      <c r="L44" s="185">
        <v>399764097</v>
      </c>
      <c r="M44" s="181">
        <f t="shared" si="13"/>
        <v>16518467580.349998</v>
      </c>
      <c r="N44" s="179">
        <f t="shared" si="14"/>
        <v>44119</v>
      </c>
      <c r="O44" s="185"/>
      <c r="P44" s="181">
        <f t="shared" si="15"/>
        <v>4494284437</v>
      </c>
      <c r="Q44" s="179">
        <f t="shared" si="16"/>
        <v>44483</v>
      </c>
      <c r="R44" s="178">
        <v>264567849</v>
      </c>
      <c r="S44" s="181">
        <f t="shared" si="17"/>
        <v>5296166875</v>
      </c>
      <c r="T44" s="179">
        <f t="shared" si="7"/>
        <v>44847</v>
      </c>
      <c r="U44" s="178">
        <v>320132475</v>
      </c>
      <c r="V44" s="181">
        <f t="shared" si="8"/>
        <v>13577288153</v>
      </c>
      <c r="W44" s="179">
        <f t="shared" si="9"/>
        <v>45210</v>
      </c>
      <c r="X44" s="178"/>
      <c r="Y44" s="181">
        <f t="shared" si="10"/>
        <v>5484416965</v>
      </c>
    </row>
    <row r="45" spans="1:25" ht="15">
      <c r="A45" s="198">
        <v>43</v>
      </c>
      <c r="B45" s="186">
        <v>42669</v>
      </c>
      <c r="C45" s="79">
        <v>287113974</v>
      </c>
      <c r="D45" s="192"/>
      <c r="E45" s="186">
        <v>43033</v>
      </c>
      <c r="F45" s="77">
        <v>355020814</v>
      </c>
      <c r="G45" s="187">
        <f t="shared" si="11"/>
        <v>15780151058</v>
      </c>
      <c r="H45" s="186">
        <v>43398</v>
      </c>
      <c r="I45" s="77">
        <v>344853003</v>
      </c>
      <c r="J45" s="187">
        <f t="shared" si="12"/>
        <v>17353311103</v>
      </c>
      <c r="K45" s="179">
        <v>43762</v>
      </c>
      <c r="L45" s="185">
        <v>332984398</v>
      </c>
      <c r="M45" s="181">
        <f t="shared" si="13"/>
        <v>16851451978.349998</v>
      </c>
      <c r="N45" s="179">
        <f t="shared" si="14"/>
        <v>44126</v>
      </c>
      <c r="O45" s="185"/>
      <c r="P45" s="181">
        <f t="shared" si="15"/>
        <v>4494284437</v>
      </c>
      <c r="Q45" s="179">
        <f t="shared" si="16"/>
        <v>44490</v>
      </c>
      <c r="R45" s="178">
        <v>387182995</v>
      </c>
      <c r="S45" s="181">
        <f t="shared" si="17"/>
        <v>5683349870</v>
      </c>
      <c r="T45" s="179">
        <f t="shared" si="7"/>
        <v>44854</v>
      </c>
      <c r="U45" s="178">
        <v>325178924</v>
      </c>
      <c r="V45" s="181">
        <f t="shared" si="8"/>
        <v>13902467077</v>
      </c>
      <c r="W45" s="179">
        <f t="shared" si="9"/>
        <v>45217</v>
      </c>
      <c r="X45" s="178"/>
      <c r="Y45" s="181">
        <f t="shared" si="10"/>
        <v>5484416965</v>
      </c>
    </row>
    <row r="46" spans="1:25" ht="15">
      <c r="A46" s="198">
        <v>44</v>
      </c>
      <c r="B46" s="186">
        <v>42676</v>
      </c>
      <c r="C46" s="79">
        <v>377795080</v>
      </c>
      <c r="D46" s="192"/>
      <c r="E46" s="186">
        <v>43040</v>
      </c>
      <c r="F46" s="77">
        <v>308968596</v>
      </c>
      <c r="G46" s="187">
        <f t="shared" si="11"/>
        <v>16089119654</v>
      </c>
      <c r="H46" s="186">
        <v>43405</v>
      </c>
      <c r="I46" s="77">
        <v>490944384</v>
      </c>
      <c r="J46" s="187">
        <f t="shared" si="12"/>
        <v>17844255487</v>
      </c>
      <c r="K46" s="179">
        <v>43769</v>
      </c>
      <c r="L46" s="185">
        <v>449031321</v>
      </c>
      <c r="M46" s="181">
        <f t="shared" si="13"/>
        <v>17300483299.35</v>
      </c>
      <c r="N46" s="179">
        <f t="shared" si="14"/>
        <v>44133</v>
      </c>
      <c r="O46" s="185"/>
      <c r="P46" s="181">
        <f t="shared" si="15"/>
        <v>4494284437</v>
      </c>
      <c r="Q46" s="179">
        <f t="shared" si="16"/>
        <v>44497</v>
      </c>
      <c r="R46" s="178">
        <v>570069462</v>
      </c>
      <c r="S46" s="181">
        <f t="shared" si="17"/>
        <v>6253419332</v>
      </c>
      <c r="T46" s="179">
        <f t="shared" si="7"/>
        <v>44861</v>
      </c>
      <c r="U46" s="178">
        <v>413872266</v>
      </c>
      <c r="V46" s="181">
        <f t="shared" si="8"/>
        <v>14316339343</v>
      </c>
      <c r="W46" s="179">
        <f t="shared" si="9"/>
        <v>45224</v>
      </c>
      <c r="X46" s="178"/>
      <c r="Y46" s="181">
        <f t="shared" si="10"/>
        <v>5484416965</v>
      </c>
    </row>
    <row r="47" spans="1:25" ht="15">
      <c r="A47" s="198">
        <v>45</v>
      </c>
      <c r="B47" s="186">
        <v>42683</v>
      </c>
      <c r="C47" s="79">
        <v>404525798</v>
      </c>
      <c r="D47" s="192"/>
      <c r="E47" s="186">
        <v>43047</v>
      </c>
      <c r="F47" s="77">
        <v>507897538</v>
      </c>
      <c r="G47" s="187">
        <f t="shared" si="11"/>
        <v>16597017192</v>
      </c>
      <c r="H47" s="186">
        <v>43412</v>
      </c>
      <c r="I47" s="77">
        <v>353312537</v>
      </c>
      <c r="J47" s="187">
        <f t="shared" si="12"/>
        <v>18197568024</v>
      </c>
      <c r="K47" s="179">
        <v>43776</v>
      </c>
      <c r="L47" s="185">
        <v>366779171</v>
      </c>
      <c r="M47" s="181">
        <f t="shared" si="13"/>
        <v>17667262470.35</v>
      </c>
      <c r="N47" s="179">
        <f t="shared" si="14"/>
        <v>44140</v>
      </c>
      <c r="O47" s="185"/>
      <c r="P47" s="181">
        <f t="shared" si="15"/>
        <v>4494284437</v>
      </c>
      <c r="Q47" s="179">
        <f t="shared" si="16"/>
        <v>44504</v>
      </c>
      <c r="R47" s="178">
        <v>418094960</v>
      </c>
      <c r="S47" s="181">
        <f t="shared" si="17"/>
        <v>6671514292</v>
      </c>
      <c r="T47" s="179">
        <f t="shared" si="7"/>
        <v>44868</v>
      </c>
      <c r="U47" s="178">
        <v>461135304</v>
      </c>
      <c r="V47" s="181">
        <f t="shared" si="8"/>
        <v>14777474647</v>
      </c>
      <c r="W47" s="179">
        <f t="shared" si="9"/>
        <v>45231</v>
      </c>
      <c r="X47" s="178"/>
      <c r="Y47" s="181">
        <f t="shared" si="10"/>
        <v>5484416965</v>
      </c>
    </row>
    <row r="48" spans="1:25" ht="15">
      <c r="A48" s="198">
        <v>46</v>
      </c>
      <c r="B48" s="186">
        <v>42690</v>
      </c>
      <c r="C48" s="79">
        <v>343945584</v>
      </c>
      <c r="D48" s="192"/>
      <c r="E48" s="186">
        <v>43054</v>
      </c>
      <c r="F48" s="77">
        <v>425996690</v>
      </c>
      <c r="G48" s="187">
        <f t="shared" si="11"/>
        <v>17023013882</v>
      </c>
      <c r="H48" s="186">
        <v>43419</v>
      </c>
      <c r="I48" s="77">
        <v>463245439</v>
      </c>
      <c r="J48" s="187">
        <f t="shared" si="12"/>
        <v>18660813463</v>
      </c>
      <c r="K48" s="179">
        <v>43783</v>
      </c>
      <c r="L48" s="185">
        <v>364473277.26</v>
      </c>
      <c r="M48" s="181">
        <f t="shared" si="13"/>
        <v>18031735747.609997</v>
      </c>
      <c r="N48" s="179">
        <f t="shared" si="14"/>
        <v>44147</v>
      </c>
      <c r="O48" s="185"/>
      <c r="P48" s="181">
        <f t="shared" si="15"/>
        <v>4494284437</v>
      </c>
      <c r="Q48" s="179">
        <f t="shared" si="16"/>
        <v>44511</v>
      </c>
      <c r="R48" s="178">
        <v>344373322</v>
      </c>
      <c r="S48" s="181">
        <f t="shared" si="17"/>
        <v>7015887614</v>
      </c>
      <c r="T48" s="179">
        <f t="shared" si="7"/>
        <v>44875</v>
      </c>
      <c r="U48" s="178">
        <v>309417073</v>
      </c>
      <c r="V48" s="181">
        <f t="shared" si="8"/>
        <v>15086891720</v>
      </c>
      <c r="W48" s="179">
        <f t="shared" si="9"/>
        <v>45238</v>
      </c>
      <c r="X48" s="178"/>
      <c r="Y48" s="181">
        <f t="shared" si="10"/>
        <v>5484416965</v>
      </c>
    </row>
    <row r="49" spans="1:25" ht="15">
      <c r="A49" s="198">
        <v>47</v>
      </c>
      <c r="B49" s="186">
        <v>42697</v>
      </c>
      <c r="C49" s="79">
        <v>406502995</v>
      </c>
      <c r="D49" s="192"/>
      <c r="E49" s="186">
        <v>43061</v>
      </c>
      <c r="F49" s="77">
        <v>446100593</v>
      </c>
      <c r="G49" s="187">
        <f t="shared" si="11"/>
        <v>17469114475</v>
      </c>
      <c r="H49" s="186">
        <v>43426</v>
      </c>
      <c r="I49" s="77">
        <v>352516990</v>
      </c>
      <c r="J49" s="187">
        <f t="shared" si="12"/>
        <v>19013330453</v>
      </c>
      <c r="K49" s="179">
        <v>43790</v>
      </c>
      <c r="L49" s="185">
        <v>541693780</v>
      </c>
      <c r="M49" s="181">
        <f t="shared" si="13"/>
        <v>18573429527.609997</v>
      </c>
      <c r="N49" s="179">
        <f t="shared" si="14"/>
        <v>44154</v>
      </c>
      <c r="O49" s="185"/>
      <c r="P49" s="181">
        <f t="shared" si="15"/>
        <v>4494284437</v>
      </c>
      <c r="Q49" s="179">
        <f t="shared" si="16"/>
        <v>44518</v>
      </c>
      <c r="R49" s="178">
        <v>211765782</v>
      </c>
      <c r="S49" s="181">
        <f t="shared" si="17"/>
        <v>7227653396</v>
      </c>
      <c r="T49" s="179">
        <f t="shared" si="7"/>
        <v>44882</v>
      </c>
      <c r="U49" s="178">
        <v>405014779</v>
      </c>
      <c r="V49" s="181">
        <f t="shared" si="8"/>
        <v>15491906499</v>
      </c>
      <c r="W49" s="179">
        <f t="shared" si="9"/>
        <v>45245</v>
      </c>
      <c r="X49" s="178"/>
      <c r="Y49" s="181">
        <f t="shared" si="10"/>
        <v>5484416965</v>
      </c>
    </row>
    <row r="50" spans="1:25" ht="15">
      <c r="A50" s="198">
        <v>48</v>
      </c>
      <c r="B50" s="186">
        <v>42704</v>
      </c>
      <c r="C50" s="77">
        <v>265804484</v>
      </c>
      <c r="D50" s="192"/>
      <c r="E50" s="186">
        <v>43068</v>
      </c>
      <c r="F50" s="77">
        <v>396557747</v>
      </c>
      <c r="G50" s="187">
        <f t="shared" si="11"/>
        <v>17865672222</v>
      </c>
      <c r="H50" s="186">
        <v>43433</v>
      </c>
      <c r="I50" s="77">
        <v>273968322</v>
      </c>
      <c r="J50" s="187">
        <f t="shared" si="12"/>
        <v>19287298775</v>
      </c>
      <c r="K50" s="179">
        <v>43797</v>
      </c>
      <c r="L50" s="185">
        <v>353225069</v>
      </c>
      <c r="M50" s="181">
        <f t="shared" si="13"/>
        <v>18926654596.609997</v>
      </c>
      <c r="N50" s="179">
        <f t="shared" si="14"/>
        <v>44161</v>
      </c>
      <c r="O50" s="185"/>
      <c r="P50" s="181">
        <f t="shared" si="15"/>
        <v>4494284437</v>
      </c>
      <c r="Q50" s="179">
        <f t="shared" si="16"/>
        <v>44525</v>
      </c>
      <c r="R50" s="178">
        <v>155314938</v>
      </c>
      <c r="S50" s="181">
        <f t="shared" si="17"/>
        <v>7382968334</v>
      </c>
      <c r="T50" s="179">
        <f t="shared" si="7"/>
        <v>44889</v>
      </c>
      <c r="U50" s="178">
        <v>315942814</v>
      </c>
      <c r="V50" s="181">
        <f t="shared" si="8"/>
        <v>15807849313</v>
      </c>
      <c r="W50" s="179">
        <f t="shared" si="9"/>
        <v>45252</v>
      </c>
      <c r="X50" s="178"/>
      <c r="Y50" s="181">
        <f t="shared" si="10"/>
        <v>5484416965</v>
      </c>
    </row>
    <row r="51" spans="1:25" ht="15">
      <c r="A51" s="198">
        <v>49</v>
      </c>
      <c r="B51" s="186">
        <v>42711</v>
      </c>
      <c r="C51" s="77">
        <v>269446293</v>
      </c>
      <c r="D51" s="192"/>
      <c r="E51" s="186">
        <v>43075</v>
      </c>
      <c r="F51" s="77">
        <v>303441291</v>
      </c>
      <c r="G51" s="187">
        <f t="shared" si="11"/>
        <v>18169113513</v>
      </c>
      <c r="H51" s="186">
        <v>43440</v>
      </c>
      <c r="I51" s="77">
        <v>433324548</v>
      </c>
      <c r="J51" s="187">
        <f t="shared" si="12"/>
        <v>19720623323</v>
      </c>
      <c r="K51" s="179">
        <v>43804</v>
      </c>
      <c r="L51" s="185">
        <v>301622270</v>
      </c>
      <c r="M51" s="181">
        <f t="shared" si="13"/>
        <v>19228276866.609997</v>
      </c>
      <c r="N51" s="179">
        <f t="shared" si="14"/>
        <v>44168</v>
      </c>
      <c r="O51" s="185"/>
      <c r="P51" s="181">
        <f t="shared" si="15"/>
        <v>4494284437</v>
      </c>
      <c r="Q51" s="179">
        <f t="shared" si="16"/>
        <v>44532</v>
      </c>
      <c r="R51" s="178">
        <v>225423324</v>
      </c>
      <c r="S51" s="181">
        <f t="shared" si="17"/>
        <v>7608391658</v>
      </c>
      <c r="T51" s="179">
        <f t="shared" si="7"/>
        <v>44896</v>
      </c>
      <c r="U51" s="178">
        <v>217143950</v>
      </c>
      <c r="V51" s="181">
        <f t="shared" si="8"/>
        <v>16024993263</v>
      </c>
      <c r="W51" s="179">
        <f t="shared" si="9"/>
        <v>45259</v>
      </c>
      <c r="X51" s="178"/>
      <c r="Y51" s="181">
        <f t="shared" si="10"/>
        <v>5484416965</v>
      </c>
    </row>
    <row r="52" spans="1:25" ht="15">
      <c r="A52" s="198">
        <v>50</v>
      </c>
      <c r="B52" s="186">
        <v>42718</v>
      </c>
      <c r="C52" s="77">
        <v>280818651</v>
      </c>
      <c r="D52" s="192"/>
      <c r="E52" s="186">
        <v>43082</v>
      </c>
      <c r="F52" s="77">
        <v>295098469</v>
      </c>
      <c r="G52" s="187">
        <f t="shared" si="11"/>
        <v>18464211982</v>
      </c>
      <c r="H52" s="186">
        <v>43447</v>
      </c>
      <c r="I52" s="77">
        <v>475627377</v>
      </c>
      <c r="J52" s="187">
        <f t="shared" si="12"/>
        <v>20196250700</v>
      </c>
      <c r="K52" s="179">
        <v>43811</v>
      </c>
      <c r="L52" s="185">
        <v>360294226</v>
      </c>
      <c r="M52" s="181">
        <f t="shared" si="13"/>
        <v>19588571092.609997</v>
      </c>
      <c r="N52" s="179">
        <f t="shared" si="14"/>
        <v>44175</v>
      </c>
      <c r="O52" s="185"/>
      <c r="P52" s="181">
        <f t="shared" si="15"/>
        <v>4494284437</v>
      </c>
      <c r="Q52" s="179">
        <f t="shared" si="16"/>
        <v>44539</v>
      </c>
      <c r="R52" s="178">
        <v>213570436</v>
      </c>
      <c r="S52" s="181">
        <f t="shared" si="17"/>
        <v>7821962094</v>
      </c>
      <c r="T52" s="179">
        <f t="shared" si="7"/>
        <v>44903</v>
      </c>
      <c r="U52" s="178">
        <v>205009388</v>
      </c>
      <c r="V52" s="181">
        <f t="shared" si="8"/>
        <v>16230002651</v>
      </c>
      <c r="W52" s="179">
        <f t="shared" si="9"/>
        <v>45266</v>
      </c>
      <c r="X52" s="178"/>
      <c r="Y52" s="181">
        <f t="shared" si="10"/>
        <v>5484416965</v>
      </c>
    </row>
    <row r="53" spans="1:25" ht="15">
      <c r="A53" s="198">
        <v>51</v>
      </c>
      <c r="B53" s="186">
        <v>42725</v>
      </c>
      <c r="C53" s="77">
        <v>527936622</v>
      </c>
      <c r="D53" s="192"/>
      <c r="E53" s="186">
        <v>43089</v>
      </c>
      <c r="F53" s="77">
        <v>756050265</v>
      </c>
      <c r="G53" s="187">
        <f t="shared" si="11"/>
        <v>19220262247</v>
      </c>
      <c r="H53" s="186">
        <v>43454</v>
      </c>
      <c r="I53" s="77">
        <v>535084591</v>
      </c>
      <c r="J53" s="187">
        <f t="shared" si="12"/>
        <v>20731335291</v>
      </c>
      <c r="K53" s="179">
        <v>43818</v>
      </c>
      <c r="L53" s="185">
        <v>835924592</v>
      </c>
      <c r="M53" s="181">
        <f t="shared" si="13"/>
        <v>20424495684.609997</v>
      </c>
      <c r="N53" s="179">
        <f t="shared" si="14"/>
        <v>44182</v>
      </c>
      <c r="O53" s="185"/>
      <c r="P53" s="181">
        <f t="shared" si="15"/>
        <v>4494284437</v>
      </c>
      <c r="Q53" s="179">
        <f t="shared" si="16"/>
        <v>44546</v>
      </c>
      <c r="R53" s="178">
        <v>180519150</v>
      </c>
      <c r="S53" s="181">
        <f t="shared" si="17"/>
        <v>8002481244</v>
      </c>
      <c r="T53" s="179">
        <f t="shared" si="7"/>
        <v>44910</v>
      </c>
      <c r="U53" s="178">
        <v>222336570</v>
      </c>
      <c r="V53" s="181">
        <f t="shared" si="8"/>
        <v>16452339221</v>
      </c>
      <c r="W53" s="179">
        <f t="shared" si="9"/>
        <v>45273</v>
      </c>
      <c r="X53" s="178"/>
      <c r="Y53" s="181">
        <f t="shared" si="10"/>
        <v>5484416965</v>
      </c>
    </row>
    <row r="54" spans="1:25" ht="15">
      <c r="A54" s="198">
        <v>52</v>
      </c>
      <c r="B54" s="186">
        <v>42732</v>
      </c>
      <c r="C54" s="77">
        <v>672379097</v>
      </c>
      <c r="D54" s="192"/>
      <c r="E54" s="186">
        <v>43096</v>
      </c>
      <c r="F54" s="77">
        <v>657174147</v>
      </c>
      <c r="G54" s="187">
        <f t="shared" si="11"/>
        <v>19877436394</v>
      </c>
      <c r="H54" s="186">
        <v>43461</v>
      </c>
      <c r="I54" s="77">
        <v>831289488</v>
      </c>
      <c r="J54" s="187">
        <f t="shared" si="12"/>
        <v>21562624779</v>
      </c>
      <c r="K54" s="179">
        <v>43825</v>
      </c>
      <c r="L54" s="185">
        <v>898391067</v>
      </c>
      <c r="M54" s="181">
        <f t="shared" si="13"/>
        <v>21322886751.609997</v>
      </c>
      <c r="N54" s="179">
        <f t="shared" si="14"/>
        <v>44189</v>
      </c>
      <c r="O54" s="185"/>
      <c r="P54" s="181">
        <f t="shared" si="15"/>
        <v>4494284437</v>
      </c>
      <c r="Q54" s="179">
        <f t="shared" si="16"/>
        <v>44553</v>
      </c>
      <c r="R54" s="178">
        <v>626798357</v>
      </c>
      <c r="S54" s="181">
        <f t="shared" si="17"/>
        <v>8629279601</v>
      </c>
      <c r="T54" s="179">
        <f t="shared" si="7"/>
        <v>44917</v>
      </c>
      <c r="U54" s="178">
        <v>663070562</v>
      </c>
      <c r="V54" s="181">
        <f t="shared" si="8"/>
        <v>17115409783</v>
      </c>
      <c r="W54" s="179">
        <f t="shared" si="9"/>
        <v>45280</v>
      </c>
      <c r="X54" s="178"/>
      <c r="Y54" s="181">
        <f t="shared" si="10"/>
        <v>5484416965</v>
      </c>
    </row>
    <row r="55" spans="2:25" ht="15.75" thickBot="1">
      <c r="B55" s="182"/>
      <c r="C55" s="183"/>
      <c r="D55" s="184"/>
      <c r="E55" s="182"/>
      <c r="F55" s="183"/>
      <c r="G55" s="190"/>
      <c r="H55" s="182"/>
      <c r="I55" s="183"/>
      <c r="J55" s="184"/>
      <c r="K55" s="182"/>
      <c r="L55" s="183"/>
      <c r="M55" s="184"/>
      <c r="N55" s="182"/>
      <c r="O55" s="183"/>
      <c r="P55" s="184"/>
      <c r="Q55" s="182"/>
      <c r="R55" s="183"/>
      <c r="S55" s="184"/>
      <c r="T55" s="182"/>
      <c r="U55" s="183"/>
      <c r="V55" s="184"/>
      <c r="W55" s="182"/>
      <c r="X55" s="183"/>
      <c r="Y55" s="184"/>
    </row>
    <row r="75" ht="1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István</dc:creator>
  <cp:keywords/>
  <dc:description/>
  <cp:lastModifiedBy>USER</cp:lastModifiedBy>
  <dcterms:created xsi:type="dcterms:W3CDTF">2021-05-27T12:08:33Z</dcterms:created>
  <dcterms:modified xsi:type="dcterms:W3CDTF">2023-03-16T13:53:07Z</dcterms:modified>
  <cp:category/>
  <cp:version/>
  <cp:contentType/>
  <cp:contentStatus/>
</cp:coreProperties>
</file>